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DOCUMENTOS\CLIENTES\CREATIVE_LAB\TALLER_BOLIVIA\"/>
    </mc:Choice>
  </mc:AlternateContent>
  <xr:revisionPtr revIDLastSave="0" documentId="13_ncr:1_{42517A61-2581-4826-A52E-6EA804A41CF1}" xr6:coauthVersionLast="47" xr6:coauthVersionMax="47" xr10:uidLastSave="{00000000-0000-0000-0000-000000000000}"/>
  <bookViews>
    <workbookView xWindow="-120" yWindow="-120" windowWidth="20730" windowHeight="11160" activeTab="1" xr2:uid="{9CCF6869-831B-4EEC-99E4-B7A27997A4D9}"/>
  </bookViews>
  <sheets>
    <sheet name="Inputs" sheetId="2" r:id="rId1"/>
    <sheet name="Users" sheetId="1" r:id="rId2"/>
    <sheet name="MR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F16" i="1"/>
  <c r="F15" i="1"/>
  <c r="F14" i="1"/>
  <c r="F13" i="1"/>
  <c r="F12" i="1"/>
  <c r="F11" i="1"/>
  <c r="F10" i="1"/>
  <c r="F9" i="1"/>
  <c r="F8" i="1"/>
  <c r="F7" i="1"/>
  <c r="F6" i="1"/>
  <c r="E16" i="1"/>
  <c r="E15" i="1"/>
  <c r="E14" i="1"/>
  <c r="E13" i="1"/>
  <c r="E12" i="1"/>
  <c r="E11" i="1"/>
  <c r="E10" i="1"/>
  <c r="E9" i="1"/>
  <c r="E8" i="1"/>
  <c r="E7" i="1"/>
  <c r="E6" i="1"/>
  <c r="G66" i="1"/>
  <c r="F55" i="1"/>
  <c r="G55" i="1"/>
  <c r="G56" i="1"/>
  <c r="G57" i="1"/>
  <c r="G58" i="1"/>
  <c r="G59" i="1"/>
  <c r="G60" i="1"/>
  <c r="G61" i="1"/>
  <c r="G62" i="1"/>
  <c r="G63" i="1"/>
  <c r="G64" i="1"/>
  <c r="G65" i="1"/>
  <c r="G54" i="1"/>
  <c r="F66" i="1"/>
  <c r="F56" i="1"/>
  <c r="F57" i="1"/>
  <c r="F58" i="1"/>
  <c r="F59" i="1"/>
  <c r="F60" i="1"/>
  <c r="F61" i="1"/>
  <c r="F62" i="1"/>
  <c r="F63" i="1"/>
  <c r="F64" i="1"/>
  <c r="F65" i="1"/>
  <c r="F54" i="1"/>
  <c r="E66" i="1"/>
  <c r="D66" i="1"/>
  <c r="B65" i="1"/>
  <c r="B64" i="1"/>
  <c r="B63" i="1"/>
  <c r="B62" i="1"/>
  <c r="B61" i="1"/>
  <c r="B60" i="1"/>
  <c r="B59" i="1"/>
  <c r="B58" i="1"/>
  <c r="B57" i="1"/>
  <c r="C56" i="1"/>
  <c r="C57" i="1" s="1"/>
  <c r="B56" i="1"/>
  <c r="C55" i="1"/>
  <c r="B55" i="1"/>
  <c r="B54" i="1"/>
  <c r="C65" i="3"/>
  <c r="C64" i="3"/>
  <c r="C63" i="3"/>
  <c r="C62" i="3"/>
  <c r="C61" i="3"/>
  <c r="C60" i="3"/>
  <c r="C59" i="3"/>
  <c r="C58" i="3"/>
  <c r="C57" i="3"/>
  <c r="C56" i="3"/>
  <c r="C55" i="3"/>
  <c r="J23" i="3"/>
  <c r="E66" i="3"/>
  <c r="D66" i="3"/>
  <c r="B65" i="3"/>
  <c r="B64" i="3"/>
  <c r="B63" i="3"/>
  <c r="B62" i="3"/>
  <c r="B61" i="3"/>
  <c r="B60" i="3"/>
  <c r="B59" i="3"/>
  <c r="B58" i="3"/>
  <c r="B57" i="3"/>
  <c r="B56" i="3"/>
  <c r="B55" i="3"/>
  <c r="B54" i="3"/>
  <c r="J23" i="1"/>
  <c r="E5" i="1"/>
  <c r="J24" i="1"/>
  <c r="C22" i="1"/>
  <c r="D9" i="3"/>
  <c r="D8" i="3"/>
  <c r="J24" i="3" s="1"/>
  <c r="D7" i="3"/>
  <c r="D6" i="3"/>
  <c r="J40" i="3" s="1"/>
  <c r="D5" i="3"/>
  <c r="C6" i="3"/>
  <c r="I40" i="3" s="1"/>
  <c r="C7" i="3"/>
  <c r="C8" i="3"/>
  <c r="C9" i="3"/>
  <c r="P43" i="3" s="1"/>
  <c r="C10" i="3"/>
  <c r="C11" i="3"/>
  <c r="C12" i="3"/>
  <c r="C13" i="3"/>
  <c r="C14" i="3"/>
  <c r="C15" i="3"/>
  <c r="C16" i="3"/>
  <c r="I32" i="3" s="1"/>
  <c r="C5" i="3"/>
  <c r="P22" i="3" s="1"/>
  <c r="B49" i="3"/>
  <c r="O48" i="3"/>
  <c r="B48" i="3"/>
  <c r="O47" i="3"/>
  <c r="H47" i="3"/>
  <c r="B47" i="3"/>
  <c r="O46" i="3"/>
  <c r="H46" i="3"/>
  <c r="B46" i="3"/>
  <c r="B45" i="3"/>
  <c r="O44" i="3"/>
  <c r="H44" i="3"/>
  <c r="B44" i="3"/>
  <c r="O43" i="3"/>
  <c r="H43" i="3"/>
  <c r="B43" i="3"/>
  <c r="O42" i="3"/>
  <c r="H42" i="3"/>
  <c r="B42" i="3"/>
  <c r="B41" i="3"/>
  <c r="O40" i="3"/>
  <c r="H40" i="3"/>
  <c r="B40" i="3"/>
  <c r="H39" i="3"/>
  <c r="B39" i="3"/>
  <c r="Q38" i="3"/>
  <c r="M38" i="3"/>
  <c r="L38" i="3"/>
  <c r="K38" i="3"/>
  <c r="J38" i="3"/>
  <c r="I38" i="3"/>
  <c r="F38" i="3"/>
  <c r="E38" i="3"/>
  <c r="D38" i="3"/>
  <c r="C38" i="3"/>
  <c r="O37" i="3"/>
  <c r="H37" i="3"/>
  <c r="B37" i="3"/>
  <c r="O33" i="3"/>
  <c r="O50" i="3" s="1"/>
  <c r="O32" i="3"/>
  <c r="O49" i="3" s="1"/>
  <c r="H32" i="3"/>
  <c r="H49" i="3" s="1"/>
  <c r="O31" i="3"/>
  <c r="H31" i="3"/>
  <c r="H48" i="3" s="1"/>
  <c r="O30" i="3"/>
  <c r="H30" i="3"/>
  <c r="O29" i="3"/>
  <c r="H29" i="3"/>
  <c r="O28" i="3"/>
  <c r="O45" i="3" s="1"/>
  <c r="H28" i="3"/>
  <c r="H45" i="3" s="1"/>
  <c r="O27" i="3"/>
  <c r="H27" i="3"/>
  <c r="O26" i="3"/>
  <c r="H26" i="3"/>
  <c r="O25" i="3"/>
  <c r="H25" i="3"/>
  <c r="O24" i="3"/>
  <c r="O41" i="3" s="1"/>
  <c r="H24" i="3"/>
  <c r="H41" i="3" s="1"/>
  <c r="O23" i="3"/>
  <c r="H23" i="3"/>
  <c r="O22" i="3"/>
  <c r="O39" i="3" s="1"/>
  <c r="H22" i="3"/>
  <c r="S21" i="3"/>
  <c r="S38" i="3" s="1"/>
  <c r="R21" i="3"/>
  <c r="R38" i="3" s="1"/>
  <c r="Q21" i="3"/>
  <c r="P21" i="3"/>
  <c r="P38" i="3" s="1"/>
  <c r="E7" i="3"/>
  <c r="Q24" i="3" s="1"/>
  <c r="E6" i="3"/>
  <c r="D9" i="2"/>
  <c r="D8" i="2"/>
  <c r="D7" i="2"/>
  <c r="O33" i="1"/>
  <c r="O50" i="1" s="1"/>
  <c r="P22" i="1"/>
  <c r="O32" i="1"/>
  <c r="O49" i="1" s="1"/>
  <c r="O31" i="1"/>
  <c r="O30" i="1"/>
  <c r="O47" i="1" s="1"/>
  <c r="O29" i="1"/>
  <c r="O46" i="1" s="1"/>
  <c r="O28" i="1"/>
  <c r="O45" i="1" s="1"/>
  <c r="O27" i="1"/>
  <c r="O26" i="1"/>
  <c r="O25" i="1"/>
  <c r="O42" i="1" s="1"/>
  <c r="O24" i="1"/>
  <c r="O41" i="1" s="1"/>
  <c r="O23" i="1"/>
  <c r="O22" i="1"/>
  <c r="O39" i="1" s="1"/>
  <c r="H32" i="1"/>
  <c r="H49" i="1" s="1"/>
  <c r="H31" i="1"/>
  <c r="H48" i="1" s="1"/>
  <c r="H30" i="1"/>
  <c r="H47" i="1" s="1"/>
  <c r="H29" i="1"/>
  <c r="H46" i="1" s="1"/>
  <c r="H28" i="1"/>
  <c r="H45" i="1" s="1"/>
  <c r="H27" i="1"/>
  <c r="H44" i="1" s="1"/>
  <c r="H26" i="1"/>
  <c r="H43" i="1" s="1"/>
  <c r="H25" i="1"/>
  <c r="H42" i="1" s="1"/>
  <c r="H24" i="1"/>
  <c r="H41" i="1" s="1"/>
  <c r="H23" i="1"/>
  <c r="H40" i="1" s="1"/>
  <c r="H22" i="1"/>
  <c r="H39" i="1" s="1"/>
  <c r="O40" i="1"/>
  <c r="B49" i="1"/>
  <c r="B48" i="1"/>
  <c r="B47" i="1"/>
  <c r="B46" i="1"/>
  <c r="B45" i="1"/>
  <c r="B44" i="1"/>
  <c r="B43" i="1"/>
  <c r="B42" i="1"/>
  <c r="B41" i="1"/>
  <c r="B40" i="1"/>
  <c r="B39" i="1"/>
  <c r="O48" i="1"/>
  <c r="O44" i="1"/>
  <c r="O43" i="1"/>
  <c r="J22" i="1"/>
  <c r="P21" i="1"/>
  <c r="C17" i="1"/>
  <c r="I22" i="1"/>
  <c r="O37" i="1"/>
  <c r="H37" i="1"/>
  <c r="B37" i="1"/>
  <c r="P39" i="1"/>
  <c r="P43" i="1"/>
  <c r="P42" i="1"/>
  <c r="P41" i="1"/>
  <c r="P40" i="1"/>
  <c r="I39" i="1"/>
  <c r="I49" i="1"/>
  <c r="I48" i="1"/>
  <c r="I47" i="1"/>
  <c r="I46" i="1"/>
  <c r="I45" i="1"/>
  <c r="I44" i="1"/>
  <c r="I43" i="1"/>
  <c r="I42" i="1"/>
  <c r="I41" i="1"/>
  <c r="I40" i="1"/>
  <c r="J42" i="1"/>
  <c r="J41" i="1"/>
  <c r="J40" i="1"/>
  <c r="J39" i="1"/>
  <c r="I38" i="1"/>
  <c r="I32" i="1"/>
  <c r="I31" i="1"/>
  <c r="I30" i="1"/>
  <c r="I29" i="1"/>
  <c r="I28" i="1"/>
  <c r="I27" i="1"/>
  <c r="I26" i="1"/>
  <c r="I25" i="1"/>
  <c r="I24" i="1"/>
  <c r="I23" i="1"/>
  <c r="C42" i="1"/>
  <c r="C41" i="1"/>
  <c r="C40" i="1"/>
  <c r="C39" i="1"/>
  <c r="P26" i="1"/>
  <c r="P25" i="1"/>
  <c r="P24" i="1"/>
  <c r="P23" i="1"/>
  <c r="S21" i="1"/>
  <c r="R21" i="1"/>
  <c r="Q21" i="1"/>
  <c r="C25" i="1"/>
  <c r="C24" i="1"/>
  <c r="C23" i="1"/>
  <c r="E38" i="1"/>
  <c r="J25" i="1"/>
  <c r="C58" i="1" l="1"/>
  <c r="F54" i="3"/>
  <c r="I41" i="3"/>
  <c r="P41" i="3"/>
  <c r="P24" i="3"/>
  <c r="I22" i="3"/>
  <c r="F55" i="3"/>
  <c r="F56" i="3"/>
  <c r="J25" i="3"/>
  <c r="K23" i="3"/>
  <c r="I31" i="3"/>
  <c r="D11" i="2"/>
  <c r="E9" i="3"/>
  <c r="D42" i="3" s="1"/>
  <c r="I28" i="3"/>
  <c r="I24" i="3"/>
  <c r="P40" i="3"/>
  <c r="I27" i="3"/>
  <c r="C23" i="3"/>
  <c r="C40" i="3"/>
  <c r="F57" i="3"/>
  <c r="I44" i="3"/>
  <c r="P42" i="3"/>
  <c r="C42" i="3"/>
  <c r="J42" i="3"/>
  <c r="E8" i="3"/>
  <c r="Q42" i="3" s="1"/>
  <c r="P25" i="3"/>
  <c r="C41" i="3"/>
  <c r="F7" i="3"/>
  <c r="G7" i="3" s="1"/>
  <c r="S41" i="3" s="1"/>
  <c r="P23" i="3"/>
  <c r="D40" i="3"/>
  <c r="J22" i="3"/>
  <c r="C39" i="3"/>
  <c r="E5" i="3"/>
  <c r="K22" i="3" s="1"/>
  <c r="I49" i="3"/>
  <c r="I48" i="3"/>
  <c r="I29" i="3"/>
  <c r="C17" i="3"/>
  <c r="I45" i="3"/>
  <c r="I43" i="3"/>
  <c r="I50" i="1"/>
  <c r="I33" i="1"/>
  <c r="P39" i="3"/>
  <c r="C24" i="3"/>
  <c r="J41" i="3"/>
  <c r="Q41" i="3"/>
  <c r="D23" i="3"/>
  <c r="K40" i="3"/>
  <c r="C22" i="3"/>
  <c r="J39" i="3"/>
  <c r="Q40" i="3"/>
  <c r="I47" i="3"/>
  <c r="I25" i="3"/>
  <c r="I42" i="3"/>
  <c r="P26" i="3"/>
  <c r="I46" i="3"/>
  <c r="I23" i="3"/>
  <c r="C25" i="3"/>
  <c r="I26" i="3"/>
  <c r="I30" i="3"/>
  <c r="I39" i="3"/>
  <c r="F6" i="3"/>
  <c r="D24" i="3"/>
  <c r="D39" i="3"/>
  <c r="D22" i="3"/>
  <c r="L40" i="3"/>
  <c r="F8" i="3"/>
  <c r="Q23" i="3"/>
  <c r="Q22" i="1"/>
  <c r="F38" i="1"/>
  <c r="C38" i="1"/>
  <c r="D38" i="1"/>
  <c r="P38" i="1"/>
  <c r="J38" i="1"/>
  <c r="Q38" i="1"/>
  <c r="K38" i="1"/>
  <c r="L38" i="1"/>
  <c r="R38" i="1"/>
  <c r="S38" i="1"/>
  <c r="M38" i="1"/>
  <c r="Q39" i="1"/>
  <c r="C59" i="1" l="1"/>
  <c r="Q25" i="3"/>
  <c r="K41" i="3"/>
  <c r="K24" i="3"/>
  <c r="F9" i="3"/>
  <c r="R26" i="3" s="1"/>
  <c r="D41" i="3"/>
  <c r="K42" i="3"/>
  <c r="K25" i="3"/>
  <c r="R41" i="3"/>
  <c r="E40" i="3"/>
  <c r="L23" i="3"/>
  <c r="S24" i="3"/>
  <c r="R24" i="3"/>
  <c r="E23" i="3"/>
  <c r="Q39" i="3"/>
  <c r="D25" i="3"/>
  <c r="Q43" i="3"/>
  <c r="K39" i="3"/>
  <c r="Q26" i="3"/>
  <c r="F58" i="3"/>
  <c r="Q22" i="3"/>
  <c r="F5" i="3"/>
  <c r="L39" i="3" s="1"/>
  <c r="I33" i="3"/>
  <c r="I50" i="3"/>
  <c r="R43" i="3"/>
  <c r="L42" i="3"/>
  <c r="R40" i="3"/>
  <c r="G6" i="3"/>
  <c r="R23" i="3"/>
  <c r="E39" i="3"/>
  <c r="E22" i="3"/>
  <c r="F40" i="3"/>
  <c r="R42" i="3"/>
  <c r="L24" i="3"/>
  <c r="E24" i="3"/>
  <c r="E41" i="3"/>
  <c r="G8" i="3"/>
  <c r="L41" i="3"/>
  <c r="R25" i="3"/>
  <c r="F23" i="3"/>
  <c r="C60" i="1" l="1"/>
  <c r="G9" i="3"/>
  <c r="E42" i="3"/>
  <c r="L25" i="3"/>
  <c r="E25" i="3"/>
  <c r="L22" i="3"/>
  <c r="F59" i="3"/>
  <c r="R22" i="3"/>
  <c r="R39" i="3"/>
  <c r="G5" i="3"/>
  <c r="M39" i="3"/>
  <c r="S23" i="3"/>
  <c r="F39" i="3"/>
  <c r="S40" i="3"/>
  <c r="F22" i="3"/>
  <c r="M40" i="3"/>
  <c r="M23" i="3"/>
  <c r="M42" i="3"/>
  <c r="S43" i="3"/>
  <c r="F42" i="3"/>
  <c r="S26" i="3"/>
  <c r="M25" i="3"/>
  <c r="F25" i="3"/>
  <c r="M41" i="3"/>
  <c r="F24" i="3"/>
  <c r="S42" i="3"/>
  <c r="F41" i="3"/>
  <c r="M24" i="3"/>
  <c r="S25" i="3"/>
  <c r="C61" i="1" l="1"/>
  <c r="F60" i="3"/>
  <c r="S22" i="3"/>
  <c r="S39" i="3"/>
  <c r="M22" i="3"/>
  <c r="C62" i="1" l="1"/>
  <c r="F61" i="3"/>
  <c r="C63" i="1" l="1"/>
  <c r="F62" i="3"/>
  <c r="C64" i="1" l="1"/>
  <c r="F63" i="3"/>
  <c r="C65" i="1" l="1"/>
  <c r="F64" i="3"/>
  <c r="C66" i="1" l="1"/>
  <c r="C46" i="1"/>
  <c r="C29" i="1"/>
  <c r="J46" i="1"/>
  <c r="P47" i="1"/>
  <c r="P30" i="1"/>
  <c r="D13" i="3"/>
  <c r="J29" i="1"/>
  <c r="D11" i="3"/>
  <c r="J27" i="1"/>
  <c r="C44" i="1"/>
  <c r="P45" i="1"/>
  <c r="P28" i="1"/>
  <c r="C27" i="1"/>
  <c r="J44" i="1"/>
  <c r="C31" i="1"/>
  <c r="J48" i="1"/>
  <c r="D15" i="3"/>
  <c r="C48" i="1"/>
  <c r="J31" i="1"/>
  <c r="P32" i="1"/>
  <c r="P49" i="1"/>
  <c r="J45" i="1"/>
  <c r="C28" i="1"/>
  <c r="P46" i="1"/>
  <c r="C45" i="1"/>
  <c r="J28" i="1"/>
  <c r="P29" i="1"/>
  <c r="D12" i="3"/>
  <c r="J43" i="1"/>
  <c r="D10" i="3"/>
  <c r="C43" i="1"/>
  <c r="C26" i="1"/>
  <c r="P27" i="1"/>
  <c r="P44" i="1"/>
  <c r="J26" i="1"/>
  <c r="P31" i="1"/>
  <c r="J30" i="1"/>
  <c r="P48" i="1"/>
  <c r="D14" i="3"/>
  <c r="J47" i="1"/>
  <c r="C47" i="1"/>
  <c r="C30" i="1"/>
  <c r="P28" i="3" l="1"/>
  <c r="J44" i="3"/>
  <c r="J27" i="3"/>
  <c r="E11" i="3"/>
  <c r="P45" i="3"/>
  <c r="C44" i="3"/>
  <c r="C27" i="3"/>
  <c r="J26" i="3"/>
  <c r="E10" i="3"/>
  <c r="J43" i="3"/>
  <c r="P44" i="3"/>
  <c r="C26" i="3"/>
  <c r="P27" i="3"/>
  <c r="C43" i="3"/>
  <c r="P31" i="3"/>
  <c r="P48" i="3"/>
  <c r="C47" i="3"/>
  <c r="J47" i="3"/>
  <c r="C30" i="3"/>
  <c r="E14" i="3"/>
  <c r="J30" i="3"/>
  <c r="J46" i="3"/>
  <c r="J29" i="3"/>
  <c r="C46" i="3"/>
  <c r="E13" i="3"/>
  <c r="C29" i="3"/>
  <c r="P47" i="3"/>
  <c r="P30" i="3"/>
  <c r="C28" i="3"/>
  <c r="C45" i="3"/>
  <c r="J28" i="3"/>
  <c r="P46" i="3"/>
  <c r="P29" i="3"/>
  <c r="E12" i="3"/>
  <c r="J45" i="3"/>
  <c r="C31" i="3"/>
  <c r="E15" i="3"/>
  <c r="J48" i="3"/>
  <c r="P32" i="3"/>
  <c r="J31" i="3"/>
  <c r="C48" i="3"/>
  <c r="P49" i="3"/>
  <c r="Q27" i="3" l="1"/>
  <c r="D26" i="3"/>
  <c r="D43" i="3"/>
  <c r="Q44" i="3"/>
  <c r="K26" i="3"/>
  <c r="F10" i="3"/>
  <c r="K43" i="3"/>
  <c r="D44" i="3"/>
  <c r="Q45" i="3"/>
  <c r="D27" i="3"/>
  <c r="K27" i="3"/>
  <c r="Q28" i="3"/>
  <c r="F11" i="3"/>
  <c r="K44" i="3"/>
  <c r="K28" i="3"/>
  <c r="F12" i="3"/>
  <c r="Q46" i="3"/>
  <c r="K45" i="3"/>
  <c r="D28" i="3"/>
  <c r="D45" i="3"/>
  <c r="Q29" i="3"/>
  <c r="Q48" i="3"/>
  <c r="F14" i="3"/>
  <c r="D47" i="3"/>
  <c r="D30" i="3"/>
  <c r="Q31" i="3"/>
  <c r="K47" i="3"/>
  <c r="K30" i="3"/>
  <c r="Q30" i="3"/>
  <c r="Q47" i="3"/>
  <c r="K29" i="3"/>
  <c r="D29" i="3"/>
  <c r="K46" i="3"/>
  <c r="D46" i="3"/>
  <c r="F13" i="3"/>
  <c r="F15" i="3"/>
  <c r="Q32" i="3"/>
  <c r="Q49" i="3"/>
  <c r="D48" i="3"/>
  <c r="D31" i="3"/>
  <c r="K48" i="3"/>
  <c r="K31" i="3"/>
  <c r="R32" i="3" l="1"/>
  <c r="E48" i="3"/>
  <c r="G15" i="3"/>
  <c r="L31" i="3"/>
  <c r="R49" i="3"/>
  <c r="E31" i="3"/>
  <c r="L48" i="3"/>
  <c r="L29" i="3"/>
  <c r="L46" i="3"/>
  <c r="G13" i="3"/>
  <c r="E46" i="3"/>
  <c r="R47" i="3"/>
  <c r="R30" i="3"/>
  <c r="E29" i="3"/>
  <c r="R46" i="3"/>
  <c r="R29" i="3"/>
  <c r="L45" i="3"/>
  <c r="L28" i="3"/>
  <c r="E28" i="3"/>
  <c r="G12" i="3"/>
  <c r="E45" i="3"/>
  <c r="G11" i="3"/>
  <c r="L44" i="3"/>
  <c r="E44" i="3"/>
  <c r="R28" i="3"/>
  <c r="R45" i="3"/>
  <c r="L27" i="3"/>
  <c r="E27" i="3"/>
  <c r="R44" i="3"/>
  <c r="R27" i="3"/>
  <c r="G10" i="3"/>
  <c r="L26" i="3"/>
  <c r="E26" i="3"/>
  <c r="E43" i="3"/>
  <c r="L43" i="3"/>
  <c r="G14" i="3"/>
  <c r="R31" i="3"/>
  <c r="E47" i="3"/>
  <c r="L47" i="3"/>
  <c r="E30" i="3"/>
  <c r="L30" i="3"/>
  <c r="R48" i="3"/>
  <c r="M31" i="3" l="1"/>
  <c r="F31" i="3"/>
  <c r="S49" i="3"/>
  <c r="S32" i="3"/>
  <c r="M48" i="3"/>
  <c r="F48" i="3"/>
  <c r="F47" i="3"/>
  <c r="F30" i="3"/>
  <c r="M30" i="3"/>
  <c r="S48" i="3"/>
  <c r="M47" i="3"/>
  <c r="S31" i="3"/>
  <c r="F26" i="3"/>
  <c r="F43" i="3"/>
  <c r="S44" i="3"/>
  <c r="M43" i="3"/>
  <c r="M26" i="3"/>
  <c r="S27" i="3"/>
  <c r="S29" i="3"/>
  <c r="F28" i="3"/>
  <c r="S46" i="3"/>
  <c r="M45" i="3"/>
  <c r="M28" i="3"/>
  <c r="F45" i="3"/>
  <c r="F46" i="3"/>
  <c r="S47" i="3"/>
  <c r="M29" i="3"/>
  <c r="M46" i="3"/>
  <c r="F29" i="3"/>
  <c r="S30" i="3"/>
  <c r="S28" i="3"/>
  <c r="M27" i="3"/>
  <c r="F44" i="3"/>
  <c r="S45" i="3"/>
  <c r="F27" i="3"/>
  <c r="M44" i="3"/>
  <c r="C66" i="3"/>
  <c r="F65" i="3"/>
  <c r="F66" i="3" s="1"/>
  <c r="Q42" i="1" l="1"/>
  <c r="Q25" i="1"/>
  <c r="D24" i="1"/>
  <c r="D41" i="1"/>
  <c r="F5" i="1"/>
  <c r="K24" i="1"/>
  <c r="Q40" i="1" l="1"/>
  <c r="D22" i="1"/>
  <c r="K22" i="1"/>
  <c r="D39" i="1"/>
  <c r="Q23" i="1"/>
  <c r="K39" i="1"/>
  <c r="K26" i="1"/>
  <c r="Q44" i="1"/>
  <c r="Q27" i="1"/>
  <c r="D26" i="1"/>
  <c r="K43" i="1"/>
  <c r="D43" i="1"/>
  <c r="R25" i="1"/>
  <c r="E24" i="1"/>
  <c r="E41" i="1"/>
  <c r="R42" i="1"/>
  <c r="Q32" i="1"/>
  <c r="D31" i="1"/>
  <c r="D48" i="1"/>
  <c r="K31" i="1"/>
  <c r="K48" i="1"/>
  <c r="Q49" i="1"/>
  <c r="K27" i="1"/>
  <c r="Q45" i="1"/>
  <c r="Q28" i="1"/>
  <c r="K44" i="1"/>
  <c r="D27" i="1"/>
  <c r="D44" i="1"/>
  <c r="C49" i="1"/>
  <c r="C50" i="1" s="1"/>
  <c r="C32" i="1"/>
  <c r="C33" i="1" s="1"/>
  <c r="E17" i="1"/>
  <c r="E18" i="1" s="1"/>
  <c r="P33" i="1"/>
  <c r="P34" i="1" s="1"/>
  <c r="J49" i="1"/>
  <c r="J50" i="1" s="1"/>
  <c r="J32" i="1"/>
  <c r="J33" i="1" s="1"/>
  <c r="P50" i="1"/>
  <c r="P51" i="1" s="1"/>
  <c r="D16" i="3"/>
  <c r="D17" i="1"/>
  <c r="D18" i="1" s="1"/>
  <c r="L24" i="1"/>
  <c r="D40" i="1"/>
  <c r="Q41" i="1"/>
  <c r="K23" i="1"/>
  <c r="K40" i="1"/>
  <c r="Q24" i="1"/>
  <c r="D23" i="1"/>
  <c r="D29" i="1"/>
  <c r="K46" i="1"/>
  <c r="Q30" i="1"/>
  <c r="D46" i="1"/>
  <c r="K29" i="1"/>
  <c r="Q47" i="1"/>
  <c r="D42" i="1"/>
  <c r="K25" i="1"/>
  <c r="Q43" i="1"/>
  <c r="D25" i="1"/>
  <c r="K42" i="1"/>
  <c r="Q26" i="1"/>
  <c r="R39" i="1"/>
  <c r="G5" i="1"/>
  <c r="R22" i="1"/>
  <c r="D47" i="1"/>
  <c r="Q48" i="1"/>
  <c r="K47" i="1"/>
  <c r="K30" i="1"/>
  <c r="Q31" i="1"/>
  <c r="D30" i="1"/>
  <c r="K45" i="1"/>
  <c r="Q46" i="1"/>
  <c r="Q29" i="1"/>
  <c r="K28" i="1"/>
  <c r="D45" i="1"/>
  <c r="D28" i="1"/>
  <c r="K41" i="1"/>
  <c r="E47" i="1" l="1"/>
  <c r="L30" i="1"/>
  <c r="L47" i="1"/>
  <c r="R48" i="1"/>
  <c r="R31" i="1"/>
  <c r="E30" i="1"/>
  <c r="S22" i="1"/>
  <c r="S39" i="1"/>
  <c r="R26" i="1"/>
  <c r="L25" i="1"/>
  <c r="E42" i="1"/>
  <c r="E25" i="1"/>
  <c r="L42" i="1"/>
  <c r="R43" i="1"/>
  <c r="E29" i="1"/>
  <c r="R30" i="1"/>
  <c r="L46" i="1"/>
  <c r="L29" i="1"/>
  <c r="E46" i="1"/>
  <c r="R47" i="1"/>
  <c r="J32" i="3"/>
  <c r="J33" i="3" s="1"/>
  <c r="P50" i="3"/>
  <c r="P51" i="3" s="1"/>
  <c r="D17" i="3"/>
  <c r="D18" i="3" s="1"/>
  <c r="C49" i="3"/>
  <c r="C50" i="3" s="1"/>
  <c r="P33" i="3"/>
  <c r="P34" i="3" s="1"/>
  <c r="J49" i="3"/>
  <c r="J50" i="3" s="1"/>
  <c r="C32" i="3"/>
  <c r="C33" i="3" s="1"/>
  <c r="E16" i="3"/>
  <c r="F24" i="1"/>
  <c r="S42" i="1"/>
  <c r="S25" i="1"/>
  <c r="F41" i="1"/>
  <c r="E22" i="1"/>
  <c r="E39" i="1"/>
  <c r="L39" i="1"/>
  <c r="R40" i="1"/>
  <c r="L22" i="1"/>
  <c r="R23" i="1"/>
  <c r="K49" i="1"/>
  <c r="K50" i="1" s="1"/>
  <c r="D32" i="1"/>
  <c r="D33" i="1" s="1"/>
  <c r="Q50" i="1"/>
  <c r="Q51" i="1" s="1"/>
  <c r="F17" i="1"/>
  <c r="F18" i="1" s="1"/>
  <c r="K32" i="1"/>
  <c r="K33" i="1" s="1"/>
  <c r="D49" i="1"/>
  <c r="D50" i="1" s="1"/>
  <c r="Q33" i="1"/>
  <c r="Q34" i="1" s="1"/>
  <c r="E26" i="1"/>
  <c r="R27" i="1"/>
  <c r="L26" i="1"/>
  <c r="R44" i="1"/>
  <c r="E43" i="1"/>
  <c r="L43" i="1"/>
  <c r="R29" i="1"/>
  <c r="E28" i="1"/>
  <c r="R46" i="1"/>
  <c r="L45" i="1"/>
  <c r="E45" i="1"/>
  <c r="L28" i="1"/>
  <c r="L23" i="1"/>
  <c r="R24" i="1"/>
  <c r="L40" i="1"/>
  <c r="E40" i="1"/>
  <c r="R41" i="1"/>
  <c r="E23" i="1"/>
  <c r="R28" i="1"/>
  <c r="R45" i="1"/>
  <c r="L44" i="1"/>
  <c r="E44" i="1"/>
  <c r="E27" i="1"/>
  <c r="L27" i="1"/>
  <c r="E31" i="1"/>
  <c r="R32" i="1"/>
  <c r="E48" i="1"/>
  <c r="L31" i="1"/>
  <c r="R49" i="1"/>
  <c r="L48" i="1"/>
  <c r="L41" i="1"/>
  <c r="F28" i="1" l="1"/>
  <c r="S29" i="1"/>
  <c r="M45" i="1"/>
  <c r="F45" i="1"/>
  <c r="M28" i="1"/>
  <c r="S46" i="1"/>
  <c r="S44" i="1"/>
  <c r="M26" i="1"/>
  <c r="F43" i="1"/>
  <c r="S27" i="1"/>
  <c r="M43" i="1"/>
  <c r="F26" i="1"/>
  <c r="Q50" i="3"/>
  <c r="Q51" i="3" s="1"/>
  <c r="K49" i="3"/>
  <c r="K50" i="3" s="1"/>
  <c r="K32" i="3"/>
  <c r="K33" i="3" s="1"/>
  <c r="Q33" i="3"/>
  <c r="Q34" i="3" s="1"/>
  <c r="D32" i="3"/>
  <c r="D33" i="3" s="1"/>
  <c r="D49" i="3"/>
  <c r="D50" i="3" s="1"/>
  <c r="F16" i="3"/>
  <c r="E17" i="3"/>
  <c r="E18" i="3" s="1"/>
  <c r="S41" i="1"/>
  <c r="F23" i="1"/>
  <c r="S24" i="1"/>
  <c r="M40" i="1"/>
  <c r="M23" i="1"/>
  <c r="F40" i="1"/>
  <c r="M24" i="1"/>
  <c r="M46" i="1"/>
  <c r="M29" i="1"/>
  <c r="F46" i="1"/>
  <c r="S47" i="1"/>
  <c r="F29" i="1"/>
  <c r="S30" i="1"/>
  <c r="S43" i="1"/>
  <c r="F25" i="1"/>
  <c r="S26" i="1"/>
  <c r="M42" i="1"/>
  <c r="M25" i="1"/>
  <c r="F42" i="1"/>
  <c r="F47" i="1"/>
  <c r="S31" i="1"/>
  <c r="M30" i="1"/>
  <c r="F30" i="1"/>
  <c r="M47" i="1"/>
  <c r="S48" i="1"/>
  <c r="S40" i="1"/>
  <c r="M22" i="1"/>
  <c r="F39" i="1"/>
  <c r="M39" i="1"/>
  <c r="F22" i="1"/>
  <c r="S23" i="1"/>
  <c r="M41" i="1"/>
  <c r="S49" i="1"/>
  <c r="F31" i="1"/>
  <c r="S32" i="1"/>
  <c r="M31" i="1"/>
  <c r="M48" i="1"/>
  <c r="F48" i="1"/>
  <c r="M44" i="1"/>
  <c r="S28" i="1"/>
  <c r="M27" i="1"/>
  <c r="F44" i="1"/>
  <c r="S45" i="1"/>
  <c r="F27" i="1"/>
  <c r="R33" i="1"/>
  <c r="R34" i="1" s="1"/>
  <c r="L32" i="1"/>
  <c r="L33" i="1" s="1"/>
  <c r="E49" i="1"/>
  <c r="E50" i="1" s="1"/>
  <c r="R50" i="1"/>
  <c r="R51" i="1" s="1"/>
  <c r="L49" i="1"/>
  <c r="L50" i="1" s="1"/>
  <c r="E32" i="1"/>
  <c r="E33" i="1" s="1"/>
  <c r="M32" i="1" l="1"/>
  <c r="M33" i="1" s="1"/>
  <c r="M49" i="1"/>
  <c r="M50" i="1" s="1"/>
  <c r="S50" i="1"/>
  <c r="S51" i="1" s="1"/>
  <c r="S33" i="1"/>
  <c r="S34" i="1" s="1"/>
  <c r="F49" i="1"/>
  <c r="F50" i="1" s="1"/>
  <c r="F32" i="1"/>
  <c r="F33" i="1" s="1"/>
  <c r="G17" i="1"/>
  <c r="G18" i="1" s="1"/>
  <c r="R33" i="3"/>
  <c r="R34" i="3" s="1"/>
  <c r="R50" i="3"/>
  <c r="R51" i="3" s="1"/>
  <c r="L32" i="3"/>
  <c r="L33" i="3" s="1"/>
  <c r="L49" i="3"/>
  <c r="L50" i="3" s="1"/>
  <c r="E32" i="3"/>
  <c r="E33" i="3" s="1"/>
  <c r="E49" i="3"/>
  <c r="E50" i="3" s="1"/>
  <c r="G16" i="3"/>
  <c r="F17" i="3"/>
  <c r="F18" i="3" s="1"/>
  <c r="G17" i="3" l="1"/>
  <c r="G18" i="3" s="1"/>
  <c r="F32" i="3"/>
  <c r="F33" i="3" s="1"/>
  <c r="M49" i="3"/>
  <c r="M50" i="3" s="1"/>
  <c r="F49" i="3"/>
  <c r="F50" i="3" s="1"/>
  <c r="S33" i="3"/>
  <c r="S34" i="3" s="1"/>
  <c r="S50" i="3"/>
  <c r="S51" i="3" s="1"/>
  <c r="M32" i="3"/>
  <c r="M33" i="3" s="1"/>
</calcChain>
</file>

<file path=xl/sharedStrings.xml><?xml version="1.0" encoding="utf-8"?>
<sst xmlns="http://schemas.openxmlformats.org/spreadsheetml/2006/main" count="113" uniqueCount="54">
  <si>
    <t>Cohort Analysis</t>
  </si>
  <si>
    <t>Longitudinal</t>
  </si>
  <si>
    <t>Crecimientos</t>
  </si>
  <si>
    <t>Cross-Directional</t>
  </si>
  <si>
    <t>Time-Lag</t>
  </si>
  <si>
    <t>Deltas</t>
  </si>
  <si>
    <t>Delta</t>
  </si>
  <si>
    <t>Delta %</t>
  </si>
  <si>
    <t>Periodo</t>
  </si>
  <si>
    <t>2023-2022</t>
  </si>
  <si>
    <t>2024-2023</t>
  </si>
  <si>
    <t>2025-2024</t>
  </si>
  <si>
    <t>2022-2021</t>
  </si>
  <si>
    <t>Real</t>
  </si>
  <si>
    <t>Proyectado</t>
  </si>
  <si>
    <t>Ene-Feb</t>
  </si>
  <si>
    <t>Mar-Abr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</si>
  <si>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</si>
  <si>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</si>
  <si>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</si>
  <si>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</si>
  <si>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</si>
  <si>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</si>
  <si>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</si>
  <si>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</si>
  <si>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</si>
  <si>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</si>
  <si>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</si>
  <si>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</si>
  <si>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Feb-Mar</t>
  </si>
  <si>
    <t>Abr-May</t>
  </si>
  <si>
    <t>May-Jun</t>
  </si>
  <si>
    <t>Jun-Jul</t>
  </si>
  <si>
    <t>Jul-Ago</t>
  </si>
  <si>
    <t>Ago-Sept</t>
  </si>
  <si>
    <t>Sept-Oct</t>
  </si>
  <si>
    <t>Oct-Nov</t>
  </si>
  <si>
    <t>Nov-Dic</t>
  </si>
  <si>
    <t>No. Suscriptores</t>
  </si>
  <si>
    <t>Pérdida Mes</t>
  </si>
  <si>
    <t>Expansión</t>
  </si>
  <si>
    <t>Ticket Mes</t>
  </si>
  <si>
    <t>MRR</t>
  </si>
  <si>
    <t>Net MRR CR</t>
  </si>
  <si>
    <t>Suscriptores</t>
  </si>
  <si>
    <t>Decersión</t>
  </si>
  <si>
    <t>Ingresos</t>
  </si>
  <si>
    <t>Net MRR Churn Rate 2022</t>
  </si>
  <si>
    <t>Promedio</t>
  </si>
  <si>
    <t>Ejemplo:</t>
  </si>
  <si>
    <t>Cross-Directional: Gross MRR Churn Rate</t>
  </si>
  <si>
    <t>Retención</t>
  </si>
  <si>
    <t>Tasa Retencion 2022</t>
  </si>
  <si>
    <t>Churn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</si>
</sst>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8" formatCode="_-[$$-240A]\ * #,##0_-;\-[$$-240A]\ * #,##0_-;_-[$$-240A]\ * &quot;-&quot;??_-;_-@_-"/>
    <numFmt numFmtId="169" formatCode="0.0%"/>
    <numFmt numFmtId="171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9" fontId="0" fillId="0" borderId="0" xfId="0" applyNumberFormat="1"/>
    <xf numFmtId="9" fontId="0" fillId="0" borderId="0" xfId="2" applyFont="1"/>
    <xf numFmtId="0" fontId="2" fillId="0" borderId="0" xfId="0" applyFont="1"/>
    <xf numFmtId="1" fontId="0" fillId="0" borderId="0" xfId="0" applyNumberFormat="1"/>
    <xf numFmtId="1" fontId="2" fillId="0" borderId="1" xfId="0" applyNumberFormat="1" applyFont="1" applyBorder="1"/>
    <xf numFmtId="164" fontId="0" fillId="0" borderId="0" xfId="1" applyNumberFormat="1" applyFont="1"/>
    <xf numFmtId="164" fontId="0" fillId="0" borderId="1" xfId="1" applyNumberFormat="1" applyFont="1" applyBorder="1"/>
    <xf numFmtId="0" fontId="3" fillId="0" borderId="0" xfId="0" applyFont="1"/>
    <xf numFmtId="0" fontId="4" fillId="0" borderId="0" xfId="0" applyFont="1"/>
    <xf numFmtId="9" fontId="4" fillId="0" borderId="0" xfId="2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0" fillId="0" borderId="5" xfId="0" applyNumberFormat="1" applyBorder="1"/>
    <xf numFmtId="0" fontId="0" fillId="3" borderId="0" xfId="0" applyFill="1" applyBorder="1"/>
    <xf numFmtId="1" fontId="0" fillId="4" borderId="0" xfId="0" applyNumberFormat="1" applyFill="1" applyBorder="1"/>
    <xf numFmtId="17" fontId="0" fillId="0" borderId="9" xfId="0" applyNumberFormat="1" applyBorder="1"/>
    <xf numFmtId="1" fontId="2" fillId="0" borderId="10" xfId="0" applyNumberFormat="1" applyFont="1" applyBorder="1"/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9" fontId="4" fillId="5" borderId="7" xfId="0" applyNumberFormat="1" applyFont="1" applyFill="1" applyBorder="1"/>
    <xf numFmtId="0" fontId="0" fillId="0" borderId="0" xfId="0" applyBorder="1"/>
    <xf numFmtId="0" fontId="6" fillId="0" borderId="7" xfId="0" applyFont="1" applyBorder="1"/>
    <xf numFmtId="0" fontId="2" fillId="2" borderId="11" xfId="0" applyFont="1" applyFill="1" applyBorder="1"/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2" xfId="0" applyFont="1" applyFill="1" applyBorder="1"/>
    <xf numFmtId="164" fontId="0" fillId="0" borderId="10" xfId="1" applyNumberFormat="1" applyFont="1" applyBorder="1"/>
    <xf numFmtId="9" fontId="2" fillId="0" borderId="1" xfId="0" applyNumberFormat="1" applyFont="1" applyBorder="1"/>
    <xf numFmtId="9" fontId="2" fillId="0" borderId="10" xfId="0" applyNumberFormat="1" applyFont="1" applyBorder="1"/>
    <xf numFmtId="164" fontId="0" fillId="4" borderId="0" xfId="1" applyNumberFormat="1" applyFont="1" applyFill="1" applyBorder="1"/>
    <xf numFmtId="164" fontId="0" fillId="4" borderId="6" xfId="1" applyNumberFormat="1" applyFont="1" applyFill="1" applyBorder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164" fontId="0" fillId="4" borderId="3" xfId="1" applyNumberFormat="1" applyFont="1" applyFill="1" applyBorder="1"/>
    <xf numFmtId="164" fontId="0" fillId="4" borderId="4" xfId="1" applyNumberFormat="1" applyFont="1" applyFill="1" applyBorder="1"/>
    <xf numFmtId="9" fontId="0" fillId="4" borderId="0" xfId="2" applyFont="1" applyFill="1" applyBorder="1"/>
    <xf numFmtId="9" fontId="0" fillId="4" borderId="6" xfId="2" applyFont="1" applyFill="1" applyBorder="1"/>
    <xf numFmtId="9" fontId="0" fillId="3" borderId="0" xfId="2" applyFont="1" applyFill="1" applyBorder="1"/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2" fillId="0" borderId="5" xfId="0" applyNumberFormat="1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68" fontId="0" fillId="0" borderId="0" xfId="0" applyNumberFormat="1"/>
    <xf numFmtId="0" fontId="2" fillId="6" borderId="0" xfId="0" applyFont="1" applyFill="1" applyAlignment="1">
      <alignment horizontal="center"/>
    </xf>
    <xf numFmtId="168" fontId="0" fillId="3" borderId="0" xfId="0" applyNumberFormat="1" applyFill="1" applyBorder="1"/>
    <xf numFmtId="168" fontId="0" fillId="4" borderId="0" xfId="0" applyNumberFormat="1" applyFill="1" applyBorder="1"/>
    <xf numFmtId="168" fontId="0" fillId="4" borderId="6" xfId="0" applyNumberFormat="1" applyFill="1" applyBorder="1"/>
    <xf numFmtId="168" fontId="2" fillId="0" borderId="1" xfId="0" applyNumberFormat="1" applyFont="1" applyBorder="1"/>
    <xf numFmtId="168" fontId="2" fillId="0" borderId="10" xfId="0" applyNumberFormat="1" applyFont="1" applyBorder="1"/>
    <xf numFmtId="164" fontId="2" fillId="0" borderId="1" xfId="1" applyNumberFormat="1" applyFont="1" applyBorder="1"/>
    <xf numFmtId="164" fontId="2" fillId="0" borderId="10" xfId="1" applyNumberFormat="1" applyFont="1" applyBorder="1"/>
    <xf numFmtId="169" fontId="0" fillId="3" borderId="0" xfId="2" applyNumberFormat="1" applyFont="1" applyFill="1" applyBorder="1"/>
    <xf numFmtId="169" fontId="0" fillId="4" borderId="0" xfId="2" applyNumberFormat="1" applyFont="1" applyFill="1" applyBorder="1"/>
    <xf numFmtId="169" fontId="0" fillId="4" borderId="6" xfId="2" applyNumberFormat="1" applyFont="1" applyFill="1" applyBorder="1"/>
    <xf numFmtId="169" fontId="2" fillId="0" borderId="1" xfId="0" applyNumberFormat="1" applyFont="1" applyBorder="1"/>
    <xf numFmtId="169" fontId="2" fillId="0" borderId="10" xfId="0" applyNumberFormat="1" applyFont="1" applyBorder="1"/>
    <xf numFmtId="17" fontId="0" fillId="0" borderId="2" xfId="0" applyNumberFormat="1" applyBorder="1"/>
    <xf numFmtId="0" fontId="0" fillId="0" borderId="3" xfId="0" applyBorder="1"/>
    <xf numFmtId="10" fontId="0" fillId="0" borderId="4" xfId="2" applyNumberFormat="1" applyFont="1" applyBorder="1"/>
    <xf numFmtId="10" fontId="0" fillId="0" borderId="6" xfId="2" applyNumberFormat="1" applyFont="1" applyBorder="1"/>
    <xf numFmtId="17" fontId="0" fillId="0" borderId="12" xfId="0" applyNumberFormat="1" applyBorder="1"/>
    <xf numFmtId="0" fontId="0" fillId="0" borderId="13" xfId="0" applyBorder="1"/>
    <xf numFmtId="10" fontId="0" fillId="0" borderId="14" xfId="2" applyNumberFormat="1" applyFont="1" applyBorder="1"/>
    <xf numFmtId="0" fontId="0" fillId="0" borderId="9" xfId="0" applyBorder="1"/>
    <xf numFmtId="10" fontId="0" fillId="0" borderId="10" xfId="2" applyNumberFormat="1" applyFont="1" applyBorder="1"/>
    <xf numFmtId="0" fontId="2" fillId="6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168" fontId="2" fillId="0" borderId="0" xfId="0" applyNumberFormat="1" applyFont="1"/>
    <xf numFmtId="168" fontId="2" fillId="0" borderId="1" xfId="1" applyNumberFormat="1" applyFont="1" applyBorder="1"/>
    <xf numFmtId="168" fontId="2" fillId="0" borderId="10" xfId="1" applyNumberFormat="1" applyFont="1" applyBorder="1"/>
    <xf numFmtId="168" fontId="0" fillId="3" borderId="0" xfId="1" applyNumberFormat="1" applyFont="1" applyFill="1" applyBorder="1"/>
    <xf numFmtId="168" fontId="0" fillId="4" borderId="0" xfId="1" applyNumberFormat="1" applyFont="1" applyFill="1" applyBorder="1"/>
    <xf numFmtId="168" fontId="0" fillId="4" borderId="6" xfId="1" applyNumberFormat="1" applyFont="1" applyFill="1" applyBorder="1"/>
    <xf numFmtId="168" fontId="0" fillId="3" borderId="3" xfId="1" applyNumberFormat="1" applyFont="1" applyFill="1" applyBorder="1"/>
    <xf numFmtId="168" fontId="0" fillId="4" borderId="3" xfId="1" applyNumberFormat="1" applyFont="1" applyFill="1" applyBorder="1"/>
    <xf numFmtId="168" fontId="0" fillId="4" borderId="4" xfId="1" applyNumberFormat="1" applyFont="1" applyFill="1" applyBorder="1"/>
    <xf numFmtId="168" fontId="0" fillId="0" borderId="1" xfId="1" applyNumberFormat="1" applyFont="1" applyBorder="1"/>
    <xf numFmtId="168" fontId="0" fillId="0" borderId="10" xfId="1" applyNumberFormat="1" applyFont="1" applyBorder="1"/>
    <xf numFmtId="43" fontId="0" fillId="0" borderId="3" xfId="1" applyFont="1" applyBorder="1"/>
    <xf numFmtId="43" fontId="0" fillId="0" borderId="0" xfId="1" applyFont="1" applyBorder="1"/>
    <xf numFmtId="10" fontId="0" fillId="0" borderId="0" xfId="2" applyNumberFormat="1" applyFont="1" applyBorder="1"/>
    <xf numFmtId="10" fontId="0" fillId="0" borderId="1" xfId="2" applyNumberFormat="1" applyFont="1" applyBorder="1"/>
    <xf numFmtId="171" fontId="0" fillId="3" borderId="0" xfId="2" applyNumberFormat="1" applyFont="1" applyFill="1" applyBorder="1"/>
    <xf numFmtId="171" fontId="0" fillId="4" borderId="0" xfId="2" applyNumberFormat="1" applyFont="1" applyFill="1" applyBorder="1"/>
    <xf numFmtId="10" fontId="0" fillId="0" borderId="3" xfId="2" applyNumberFormat="1" applyFont="1" applyBorder="1"/>
    <xf numFmtId="169" fontId="0" fillId="0" borderId="4" xfId="0" applyNumberFormat="1" applyBorder="1"/>
    <xf numFmtId="169" fontId="0" fillId="0" borderId="6" xfId="0" applyNumberFormat="1" applyBorder="1"/>
    <xf numFmtId="169" fontId="0" fillId="0" borderId="10" xfId="0" applyNumberFormat="1" applyBorder="1"/>
  </cellXfs>
  <cellStyles count="3">
    <cellStyle name="Millares" xfId="1" builtinId="3"/>
    <cellStyle name="Normal" xfId="0" builtinId="0"/>
    <cellStyle name="Porcentaje" xfId="2" builtinId="5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79C7F-BAA7-41C6-A2CC-5DCB1D7AFE0C}">
  <dimension ref="B3:D11"/>
  <sheetViews>
    <sheetView showGridLines="0" workbookViewId="0">
      <selection activeCell="A4" sqref="A4:XFD4"/>
    </sheetView>
  </sheetViews>
  <sheetFormatPr baseColWidth="10" defaultRowHeight="15" x14ac:dyDescent="0.25"/>
  <cols>
    <col min="2" max="2" width="15.42578125" bestFit="1" customWidth="1"/>
    <col min="3" max="3" width="11.85546875" bestFit="1" customWidth="1"/>
    <col min="4" max="4" width="10.42578125" bestFit="1" customWidth="1"/>
  </cols>
  <sheetData>
    <row r="3" spans="2:4" x14ac:dyDescent="0.25">
      <c r="B3" s="3" t="s">
        <v>41</v>
      </c>
      <c r="C3" s="73">
        <v>100</v>
      </c>
      <c r="D3" s="3"/>
    </row>
    <row r="4" spans="2:4" x14ac:dyDescent="0.25">
      <c r="C4" s="47"/>
    </row>
    <row r="5" spans="2:4" x14ac:dyDescent="0.25">
      <c r="B5" t="s">
        <v>49</v>
      </c>
      <c r="C5" s="47"/>
    </row>
    <row r="6" spans="2:4" x14ac:dyDescent="0.25">
      <c r="B6" s="48"/>
      <c r="C6" s="48" t="s">
        <v>44</v>
      </c>
      <c r="D6" s="48" t="s">
        <v>42</v>
      </c>
    </row>
    <row r="7" spans="2:4" x14ac:dyDescent="0.25">
      <c r="B7" t="s">
        <v>38</v>
      </c>
      <c r="C7" s="6">
        <v>1000</v>
      </c>
      <c r="D7" s="47">
        <f>C7*$C$3</f>
        <v>100000</v>
      </c>
    </row>
    <row r="8" spans="2:4" x14ac:dyDescent="0.25">
      <c r="B8" t="s">
        <v>39</v>
      </c>
      <c r="C8" s="6">
        <v>10</v>
      </c>
      <c r="D8" s="47">
        <f>C8*$C$3</f>
        <v>1000</v>
      </c>
    </row>
    <row r="9" spans="2:4" x14ac:dyDescent="0.25">
      <c r="B9" t="s">
        <v>40</v>
      </c>
      <c r="C9" s="6">
        <v>25</v>
      </c>
      <c r="D9" s="47">
        <f>C9*$C$3</f>
        <v>2500</v>
      </c>
    </row>
    <row r="11" spans="2:4" x14ac:dyDescent="0.25">
      <c r="B11" t="s">
        <v>43</v>
      </c>
      <c r="D11" s="2">
        <f>(D8-D9)/D7</f>
        <v>-1.4999999999999999E-2</v>
      </c>
    </row>
  </sheetData>
  <conditionalFormatting sqref="D11">
    <cfRule type="cellIs" dxfId="95" priority="1" operator="greaterThan">
      <formula>0</formula>
    </cfRule>
    <cfRule type="cellIs" dxfId="94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0AAD-5078-4ECC-B3CF-B31D25D8E2FE}">
  <dimension ref="A2:T67"/>
  <sheetViews>
    <sheetView showGridLines="0" tabSelected="1" workbookViewId="0">
      <selection activeCell="G6" sqref="G6:G16"/>
    </sheetView>
  </sheetViews>
  <sheetFormatPr baseColWidth="10" defaultRowHeight="15" x14ac:dyDescent="0.25"/>
  <cols>
    <col min="1" max="1" width="4.85546875" customWidth="1"/>
    <col min="2" max="2" width="23.7109375" bestFit="1" customWidth="1"/>
    <col min="3" max="3" width="12.7109375" bestFit="1" customWidth="1"/>
    <col min="6" max="6" width="10" bestFit="1" customWidth="1"/>
    <col min="8" max="8" width="17.5703125" bestFit="1" customWidth="1"/>
  </cols>
  <sheetData>
    <row r="2" spans="1:9" ht="15.75" x14ac:dyDescent="0.25">
      <c r="A2" s="23"/>
      <c r="B2" s="24" t="s">
        <v>0</v>
      </c>
      <c r="C2" s="46" t="s">
        <v>2</v>
      </c>
      <c r="D2" s="46"/>
      <c r="E2" s="22">
        <v>0.3</v>
      </c>
      <c r="F2" s="22">
        <v>0.1</v>
      </c>
      <c r="G2" s="22">
        <v>0.05</v>
      </c>
    </row>
    <row r="3" spans="1:9" x14ac:dyDescent="0.25">
      <c r="D3" s="1"/>
      <c r="E3" s="1"/>
      <c r="F3" s="1"/>
    </row>
    <row r="4" spans="1:9" x14ac:dyDescent="0.25">
      <c r="B4" s="19" t="s">
        <v>8</v>
      </c>
      <c r="C4" s="20">
        <v>2021</v>
      </c>
      <c r="D4" s="20">
        <v>2022</v>
      </c>
      <c r="E4" s="20">
        <v>2023</v>
      </c>
      <c r="F4" s="20">
        <v>2024</v>
      </c>
      <c r="G4" s="21">
        <v>2025</v>
      </c>
    </row>
    <row r="5" spans="1:9" x14ac:dyDescent="0.25">
      <c r="B5" s="14" t="s">
        <v>17</v>
      </c>
      <c r="C5" s="35">
        <v>100</v>
      </c>
      <c r="D5" s="35">
        <v>1020</v>
      </c>
      <c r="E5" s="32">
        <f t="shared" ref="E5:G16" si="0">(D5*(1+E$2))</f>
        <v>1326</v>
      </c>
      <c r="F5" s="32">
        <f>(E5*(1+F$2))*(1-MRR!$F$66)</f>
        <v>1455.3794724579443</v>
      </c>
      <c r="G5" s="32">
        <f>(F5*(1+G$2))*(1-MRR!$F$66)</f>
        <v>1524.7743584907187</v>
      </c>
      <c r="I5" s="15" t="s">
        <v>13</v>
      </c>
    </row>
    <row r="6" spans="1:9" x14ac:dyDescent="0.25">
      <c r="B6" s="14" t="s">
        <v>18</v>
      </c>
      <c r="C6" s="35">
        <v>60</v>
      </c>
      <c r="D6" s="35">
        <v>1019</v>
      </c>
      <c r="E6" s="32">
        <f>(D6*(1+E$2))*(1-$G$66)</f>
        <v>1296.6963265480995</v>
      </c>
      <c r="F6" s="32">
        <f>(E6*(1+F$2))*(1-$G$66)</f>
        <v>1396.2131045607828</v>
      </c>
      <c r="G6" s="32">
        <f t="shared" ref="G6:G16" si="1">(F6*(1+G$2))*(1-$G$66)</f>
        <v>1435.0325537483193</v>
      </c>
      <c r="I6" s="16" t="s">
        <v>14</v>
      </c>
    </row>
    <row r="7" spans="1:9" x14ac:dyDescent="0.25">
      <c r="B7" s="14" t="s">
        <v>19</v>
      </c>
      <c r="C7" s="35">
        <v>40</v>
      </c>
      <c r="D7" s="35">
        <v>1022</v>
      </c>
      <c r="E7" s="32">
        <f>(D7*(1+E$2))*(1-$G$66)</f>
        <v>1300.5138819746396</v>
      </c>
      <c r="F7" s="32">
        <f t="shared" ref="F7:F16" si="2">(E7*(1+F$2))*(1-$G$66)</f>
        <v>1400.3236436321101</v>
      </c>
      <c r="G7" s="32">
        <f t="shared" si="1"/>
        <v>1439.2573797161751</v>
      </c>
    </row>
    <row r="8" spans="1:9" x14ac:dyDescent="0.25">
      <c r="B8" s="14" t="s">
        <v>20</v>
      </c>
      <c r="C8" s="35">
        <v>50</v>
      </c>
      <c r="D8" s="35">
        <v>1024</v>
      </c>
      <c r="E8" s="32">
        <f>(D8*(1+E$2))*(1-$G$66)</f>
        <v>1303.0589189256661</v>
      </c>
      <c r="F8" s="32">
        <f t="shared" si="2"/>
        <v>1403.0640030129946</v>
      </c>
      <c r="G8" s="32">
        <f t="shared" si="1"/>
        <v>1442.0739303614121</v>
      </c>
    </row>
    <row r="9" spans="1:9" x14ac:dyDescent="0.25">
      <c r="B9" s="14" t="s">
        <v>21</v>
      </c>
      <c r="C9" s="35">
        <v>70</v>
      </c>
      <c r="D9" s="35">
        <v>1030</v>
      </c>
      <c r="E9" s="32">
        <f>(D9*(1+E$2))*(1-$G$66)</f>
        <v>1310.6940297787462</v>
      </c>
      <c r="F9" s="32">
        <f t="shared" si="2"/>
        <v>1411.2850811556489</v>
      </c>
      <c r="G9" s="32">
        <f t="shared" si="1"/>
        <v>1450.5235822971235</v>
      </c>
    </row>
    <row r="10" spans="1:9" x14ac:dyDescent="0.25">
      <c r="B10" s="14" t="s">
        <v>22</v>
      </c>
      <c r="C10" s="35">
        <v>90</v>
      </c>
      <c r="D10" s="32">
        <v>1000</v>
      </c>
      <c r="E10" s="32">
        <f>(D10*(1+E$2))*(1-$G$66)</f>
        <v>1272.5184755133457</v>
      </c>
      <c r="F10" s="32">
        <f t="shared" si="2"/>
        <v>1370.1796904423775</v>
      </c>
      <c r="G10" s="32">
        <f t="shared" si="1"/>
        <v>1408.2753226185664</v>
      </c>
    </row>
    <row r="11" spans="1:9" x14ac:dyDescent="0.25">
      <c r="B11" s="14" t="s">
        <v>23</v>
      </c>
      <c r="C11" s="35">
        <v>100</v>
      </c>
      <c r="D11" s="32">
        <v>1050</v>
      </c>
      <c r="E11" s="32">
        <f>(D11*(1+E$2))*(1-$G$66)</f>
        <v>1336.1443992890131</v>
      </c>
      <c r="F11" s="32">
        <f t="shared" si="2"/>
        <v>1438.6886749644964</v>
      </c>
      <c r="G11" s="32">
        <f t="shared" si="1"/>
        <v>1478.6890887494947</v>
      </c>
    </row>
    <row r="12" spans="1:9" x14ac:dyDescent="0.25">
      <c r="B12" s="14" t="s">
        <v>24</v>
      </c>
      <c r="C12" s="35">
        <v>300</v>
      </c>
      <c r="D12" s="32">
        <v>1028</v>
      </c>
      <c r="E12" s="32">
        <f>(D12*(1+E$2))*(1-$G$66)</f>
        <v>1308.1489928277194</v>
      </c>
      <c r="F12" s="32">
        <f t="shared" si="2"/>
        <v>1408.544721774764</v>
      </c>
      <c r="G12" s="32">
        <f t="shared" si="1"/>
        <v>1447.7070316518862</v>
      </c>
      <c r="I12" s="2"/>
    </row>
    <row r="13" spans="1:9" x14ac:dyDescent="0.25">
      <c r="B13" s="14" t="s">
        <v>25</v>
      </c>
      <c r="C13" s="35">
        <v>500</v>
      </c>
      <c r="D13" s="32">
        <v>1034</v>
      </c>
      <c r="E13" s="32">
        <f>(D13*(1+E$2))*(1-$G$66)</f>
        <v>1315.7841036807995</v>
      </c>
      <c r="F13" s="32">
        <f t="shared" si="2"/>
        <v>1416.7657999174182</v>
      </c>
      <c r="G13" s="32">
        <f t="shared" si="1"/>
        <v>1456.1566835875976</v>
      </c>
    </row>
    <row r="14" spans="1:9" x14ac:dyDescent="0.25">
      <c r="B14" s="14" t="s">
        <v>26</v>
      </c>
      <c r="C14" s="35">
        <v>700</v>
      </c>
      <c r="D14" s="32">
        <v>1027</v>
      </c>
      <c r="E14" s="32">
        <f>(D14*(1+E$2))*(1-$G$66)</f>
        <v>1306.8764743522063</v>
      </c>
      <c r="F14" s="32">
        <f t="shared" si="2"/>
        <v>1407.1745420843217</v>
      </c>
      <c r="G14" s="32">
        <f t="shared" si="1"/>
        <v>1446.2987563292677</v>
      </c>
    </row>
    <row r="15" spans="1:9" x14ac:dyDescent="0.25">
      <c r="B15" s="14" t="s">
        <v>27</v>
      </c>
      <c r="C15" s="35">
        <v>800</v>
      </c>
      <c r="D15" s="32">
        <v>1028</v>
      </c>
      <c r="E15" s="32">
        <f>(D15*(1+E$2))*(1-$G$66)</f>
        <v>1308.1489928277194</v>
      </c>
      <c r="F15" s="32">
        <f t="shared" si="2"/>
        <v>1408.544721774764</v>
      </c>
      <c r="G15" s="32">
        <f t="shared" si="1"/>
        <v>1447.7070316518862</v>
      </c>
    </row>
    <row r="16" spans="1:9" x14ac:dyDescent="0.25">
      <c r="B16" s="14" t="s">
        <v>28</v>
      </c>
      <c r="C16" s="35">
        <v>900</v>
      </c>
      <c r="D16" s="32">
        <v>1000</v>
      </c>
      <c r="E16" s="32">
        <f>(D16*(1+E$2))*(1-$G$66)</f>
        <v>1272.5184755133457</v>
      </c>
      <c r="F16" s="32">
        <f t="shared" si="2"/>
        <v>1370.1796904423775</v>
      </c>
      <c r="G16" s="32">
        <f t="shared" si="1"/>
        <v>1408.2753226185664</v>
      </c>
    </row>
    <row r="17" spans="2:20" ht="15.75" thickBot="1" x14ac:dyDescent="0.3">
      <c r="B17" s="17"/>
      <c r="C17" s="54">
        <f>SUM(C5:C16)</f>
        <v>3710</v>
      </c>
      <c r="D17" s="54">
        <f>SUM(D5:D16)</f>
        <v>12282</v>
      </c>
      <c r="E17" s="54">
        <f t="shared" ref="E17:G17" si="3">SUM(E5:E16)</f>
        <v>15657.103071231299</v>
      </c>
      <c r="F17" s="54">
        <f t="shared" si="3"/>
        <v>16886.343146220002</v>
      </c>
      <c r="G17" s="55">
        <f t="shared" si="3"/>
        <v>17384.771041821015</v>
      </c>
    </row>
    <row r="18" spans="2:20" ht="15.75" thickTop="1" x14ac:dyDescent="0.25">
      <c r="C18" s="9" t="s">
        <v>7</v>
      </c>
      <c r="D18" s="10">
        <f>D17/C17-1</f>
        <v>2.3105121293800539</v>
      </c>
      <c r="E18" s="10">
        <f>E17/D17-1</f>
        <v>0.27480077114731305</v>
      </c>
      <c r="F18" s="10">
        <f>F17/E17-1</f>
        <v>7.8510058303654873E-2</v>
      </c>
      <c r="G18" s="10">
        <f>G17/F17-1</f>
        <v>2.9516627210823154E-2</v>
      </c>
    </row>
    <row r="19" spans="2:20" x14ac:dyDescent="0.25">
      <c r="D19" s="2"/>
      <c r="E19" s="2"/>
      <c r="F19" s="2"/>
      <c r="G19" s="2"/>
    </row>
    <row r="20" spans="2:20" ht="15.75" x14ac:dyDescent="0.25">
      <c r="B20" s="8" t="s">
        <v>1</v>
      </c>
      <c r="H20" s="8" t="s">
        <v>3</v>
      </c>
      <c r="O20" s="8" t="s">
        <v>4</v>
      </c>
    </row>
    <row r="21" spans="2:20" x14ac:dyDescent="0.25">
      <c r="B21" s="25" t="s">
        <v>8</v>
      </c>
      <c r="C21" s="20" t="s">
        <v>12</v>
      </c>
      <c r="D21" s="20" t="s">
        <v>9</v>
      </c>
      <c r="E21" s="20" t="s">
        <v>10</v>
      </c>
      <c r="F21" s="21" t="s">
        <v>11</v>
      </c>
      <c r="H21" s="28" t="s">
        <v>8</v>
      </c>
      <c r="I21" s="12">
        <v>2021</v>
      </c>
      <c r="J21" s="12">
        <v>2022</v>
      </c>
      <c r="K21" s="12">
        <v>2023</v>
      </c>
      <c r="L21" s="12">
        <v>2024</v>
      </c>
      <c r="M21" s="13">
        <v>2025</v>
      </c>
      <c r="O21" s="25" t="s">
        <v>8</v>
      </c>
      <c r="P21" s="20" t="str">
        <f>C21</f>
        <v>2022-2021</v>
      </c>
      <c r="Q21" s="20" t="str">
        <f>D21</f>
        <v>2023-2022</v>
      </c>
      <c r="R21" s="20" t="str">
        <f>E21</f>
        <v>2024-2023</v>
      </c>
      <c r="S21" s="21" t="str">
        <f>F21</f>
        <v>2025-2024</v>
      </c>
    </row>
    <row r="22" spans="2:20" x14ac:dyDescent="0.25">
      <c r="B22" s="41" t="s">
        <v>15</v>
      </c>
      <c r="C22" s="34">
        <f>D6-C5</f>
        <v>919</v>
      </c>
      <c r="D22" s="36">
        <f t="shared" ref="C22:F32" si="4">E6-D5</f>
        <v>276.69632654809948</v>
      </c>
      <c r="E22" s="36">
        <f t="shared" si="4"/>
        <v>70.213104560782767</v>
      </c>
      <c r="F22" s="37">
        <f t="shared" si="4"/>
        <v>-20.346918709625015</v>
      </c>
      <c r="H22" s="43" t="str">
        <f>B22</f>
        <v>Ene-Feb</v>
      </c>
      <c r="I22" s="35">
        <f t="shared" ref="I22:I32" si="5">C6-C5</f>
        <v>-40</v>
      </c>
      <c r="J22" s="35">
        <f t="shared" ref="J22:J32" si="6">D6-D5</f>
        <v>-1</v>
      </c>
      <c r="K22" s="32">
        <f t="shared" ref="K22:K32" si="7">E6-E5</f>
        <v>-29.303673451900522</v>
      </c>
      <c r="L22" s="32">
        <f t="shared" ref="L22:L32" si="8">F6-F5</f>
        <v>-59.166367897161535</v>
      </c>
      <c r="M22" s="33">
        <f t="shared" ref="M22:M32" si="9">G6-G5</f>
        <v>-89.741804742399381</v>
      </c>
      <c r="O22" s="44" t="str">
        <f>B5</f>
        <v>Enero</v>
      </c>
      <c r="P22" s="35">
        <f t="shared" ref="P22:P33" si="10">D5-C5</f>
        <v>920</v>
      </c>
      <c r="Q22" s="32">
        <f t="shared" ref="Q22:Q33" si="11">E5-D5</f>
        <v>306</v>
      </c>
      <c r="R22" s="32">
        <f t="shared" ref="R22:R33" si="12">F5-E5</f>
        <v>129.3794724579443</v>
      </c>
      <c r="S22" s="33">
        <f t="shared" ref="S22:S33" si="13">G5-F5</f>
        <v>69.394886032774366</v>
      </c>
      <c r="T22" s="6"/>
    </row>
    <row r="23" spans="2:20" x14ac:dyDescent="0.25">
      <c r="B23" s="42" t="s">
        <v>29</v>
      </c>
      <c r="C23" s="35">
        <f t="shared" si="4"/>
        <v>962</v>
      </c>
      <c r="D23" s="32">
        <f t="shared" si="4"/>
        <v>281.51388197463962</v>
      </c>
      <c r="E23" s="32">
        <f t="shared" si="4"/>
        <v>103.62731708401066</v>
      </c>
      <c r="F23" s="33">
        <f t="shared" si="4"/>
        <v>43.04427515539237</v>
      </c>
      <c r="H23" s="43" t="str">
        <f t="shared" ref="H23:H32" si="14">B23</f>
        <v>Feb-Mar</v>
      </c>
      <c r="I23" s="35">
        <f t="shared" si="5"/>
        <v>-20</v>
      </c>
      <c r="J23" s="35">
        <f>D7-D6</f>
        <v>3</v>
      </c>
      <c r="K23" s="32">
        <f t="shared" si="7"/>
        <v>3.8175554265401388</v>
      </c>
      <c r="L23" s="32">
        <f t="shared" si="8"/>
        <v>4.1105390713273664</v>
      </c>
      <c r="M23" s="33">
        <f t="shared" si="9"/>
        <v>4.2248259678558497</v>
      </c>
      <c r="O23" s="44" t="str">
        <f t="shared" ref="O23:O32" si="15">B6</f>
        <v>Febrero</v>
      </c>
      <c r="P23" s="35">
        <f t="shared" si="10"/>
        <v>959</v>
      </c>
      <c r="Q23" s="32">
        <f t="shared" si="11"/>
        <v>277.69632654809948</v>
      </c>
      <c r="R23" s="32">
        <f t="shared" si="12"/>
        <v>99.516778012683289</v>
      </c>
      <c r="S23" s="33">
        <f t="shared" si="13"/>
        <v>38.81944918753652</v>
      </c>
      <c r="T23" s="6"/>
    </row>
    <row r="24" spans="2:20" x14ac:dyDescent="0.25">
      <c r="B24" s="42" t="s">
        <v>16</v>
      </c>
      <c r="C24" s="35">
        <f t="shared" si="4"/>
        <v>984</v>
      </c>
      <c r="D24" s="32">
        <f t="shared" si="4"/>
        <v>281.05891892566615</v>
      </c>
      <c r="E24" s="32">
        <f t="shared" si="4"/>
        <v>102.55012103835497</v>
      </c>
      <c r="F24" s="33">
        <f t="shared" si="4"/>
        <v>41.750286729301934</v>
      </c>
      <c r="H24" s="43" t="str">
        <f t="shared" si="14"/>
        <v>Mar-Abr</v>
      </c>
      <c r="I24" s="35">
        <f t="shared" si="5"/>
        <v>10</v>
      </c>
      <c r="J24" s="35">
        <f>D8-D7</f>
        <v>2</v>
      </c>
      <c r="K24" s="32">
        <f t="shared" si="7"/>
        <v>2.5450369510265318</v>
      </c>
      <c r="L24" s="32">
        <f t="shared" si="8"/>
        <v>2.7403593808844562</v>
      </c>
      <c r="M24" s="33">
        <f t="shared" si="9"/>
        <v>2.81655064523693</v>
      </c>
      <c r="O24" s="44" t="str">
        <f t="shared" si="15"/>
        <v>Marzo</v>
      </c>
      <c r="P24" s="35">
        <f t="shared" si="10"/>
        <v>982</v>
      </c>
      <c r="Q24" s="32">
        <f t="shared" si="11"/>
        <v>278.51388197463962</v>
      </c>
      <c r="R24" s="32">
        <f t="shared" si="12"/>
        <v>99.809761657470517</v>
      </c>
      <c r="S24" s="33">
        <f t="shared" si="13"/>
        <v>38.933736084065004</v>
      </c>
      <c r="T24" s="6"/>
    </row>
    <row r="25" spans="2:20" x14ac:dyDescent="0.25">
      <c r="B25" s="42" t="s">
        <v>30</v>
      </c>
      <c r="C25" s="35">
        <f t="shared" si="4"/>
        <v>980</v>
      </c>
      <c r="D25" s="32">
        <f t="shared" si="4"/>
        <v>286.6940297787462</v>
      </c>
      <c r="E25" s="32">
        <f t="shared" si="4"/>
        <v>108.22616222998272</v>
      </c>
      <c r="F25" s="33">
        <f t="shared" si="4"/>
        <v>47.459579284128949</v>
      </c>
      <c r="H25" s="43" t="str">
        <f t="shared" si="14"/>
        <v>Abr-May</v>
      </c>
      <c r="I25" s="35">
        <f t="shared" si="5"/>
        <v>20</v>
      </c>
      <c r="J25" s="35">
        <f t="shared" si="6"/>
        <v>6</v>
      </c>
      <c r="K25" s="32">
        <f t="shared" si="7"/>
        <v>7.6351108530800502</v>
      </c>
      <c r="L25" s="32">
        <f t="shared" si="8"/>
        <v>8.2210781426542781</v>
      </c>
      <c r="M25" s="33">
        <f t="shared" si="9"/>
        <v>8.4496519357114721</v>
      </c>
      <c r="O25" s="44" t="str">
        <f t="shared" si="15"/>
        <v>Abril</v>
      </c>
      <c r="P25" s="35">
        <f t="shared" si="10"/>
        <v>974</v>
      </c>
      <c r="Q25" s="32">
        <f t="shared" si="11"/>
        <v>279.05891892566615</v>
      </c>
      <c r="R25" s="32">
        <f t="shared" si="12"/>
        <v>100.00508408732844</v>
      </c>
      <c r="S25" s="33">
        <f t="shared" si="13"/>
        <v>39.009927348417477</v>
      </c>
      <c r="T25" s="6"/>
    </row>
    <row r="26" spans="2:20" x14ac:dyDescent="0.25">
      <c r="B26" s="42" t="s">
        <v>31</v>
      </c>
      <c r="C26" s="32">
        <f t="shared" si="4"/>
        <v>930</v>
      </c>
      <c r="D26" s="32">
        <f t="shared" si="4"/>
        <v>242.51847551334572</v>
      </c>
      <c r="E26" s="32">
        <f t="shared" si="4"/>
        <v>59.485660663631279</v>
      </c>
      <c r="F26" s="33">
        <f t="shared" si="4"/>
        <v>-3.0097585370824618</v>
      </c>
      <c r="H26" s="43" t="str">
        <f t="shared" si="14"/>
        <v>May-Jun</v>
      </c>
      <c r="I26" s="35">
        <f t="shared" si="5"/>
        <v>20</v>
      </c>
      <c r="J26" s="35">
        <f t="shared" si="6"/>
        <v>-30</v>
      </c>
      <c r="K26" s="32">
        <f t="shared" si="7"/>
        <v>-38.175554265400478</v>
      </c>
      <c r="L26" s="32">
        <f t="shared" si="8"/>
        <v>-41.10539071327139</v>
      </c>
      <c r="M26" s="33">
        <f t="shared" si="9"/>
        <v>-42.248259678557133</v>
      </c>
      <c r="O26" s="44" t="str">
        <f t="shared" si="15"/>
        <v>Mayo</v>
      </c>
      <c r="P26" s="32">
        <f t="shared" si="10"/>
        <v>960</v>
      </c>
      <c r="Q26" s="32">
        <f t="shared" si="11"/>
        <v>280.6940297787462</v>
      </c>
      <c r="R26" s="32">
        <f t="shared" si="12"/>
        <v>100.59105137690267</v>
      </c>
      <c r="S26" s="33">
        <f t="shared" si="13"/>
        <v>39.238501141474671</v>
      </c>
      <c r="T26" s="6"/>
    </row>
    <row r="27" spans="2:20" x14ac:dyDescent="0.25">
      <c r="B27" s="42" t="s">
        <v>32</v>
      </c>
      <c r="C27" s="32">
        <f t="shared" si="4"/>
        <v>960</v>
      </c>
      <c r="D27" s="32">
        <f t="shared" si="4"/>
        <v>336.14439928901311</v>
      </c>
      <c r="E27" s="32">
        <f t="shared" si="4"/>
        <v>166.17019945115067</v>
      </c>
      <c r="F27" s="33">
        <f t="shared" si="4"/>
        <v>108.50939830711718</v>
      </c>
      <c r="H27" s="43" t="str">
        <f t="shared" si="14"/>
        <v>Jun-Jul</v>
      </c>
      <c r="I27" s="35">
        <f t="shared" si="5"/>
        <v>10</v>
      </c>
      <c r="J27" s="32">
        <f t="shared" si="6"/>
        <v>50</v>
      </c>
      <c r="K27" s="32">
        <f t="shared" si="7"/>
        <v>63.625923775667388</v>
      </c>
      <c r="L27" s="32">
        <f t="shared" si="8"/>
        <v>68.508984522118908</v>
      </c>
      <c r="M27" s="33">
        <f t="shared" si="9"/>
        <v>70.413766130928252</v>
      </c>
      <c r="O27" s="44" t="str">
        <f t="shared" si="15"/>
        <v>Junio</v>
      </c>
      <c r="P27" s="32">
        <f t="shared" si="10"/>
        <v>910</v>
      </c>
      <c r="Q27" s="32">
        <f t="shared" si="11"/>
        <v>272.51847551334572</v>
      </c>
      <c r="R27" s="32">
        <f t="shared" si="12"/>
        <v>97.661214929031757</v>
      </c>
      <c r="S27" s="33">
        <f t="shared" si="13"/>
        <v>38.095632176188928</v>
      </c>
      <c r="T27" s="6"/>
    </row>
    <row r="28" spans="2:20" x14ac:dyDescent="0.25">
      <c r="B28" s="42" t="s">
        <v>33</v>
      </c>
      <c r="C28" s="32">
        <f t="shared" si="4"/>
        <v>928</v>
      </c>
      <c r="D28" s="32">
        <f t="shared" si="4"/>
        <v>258.14899282771944</v>
      </c>
      <c r="E28" s="32">
        <f t="shared" si="4"/>
        <v>72.400322485750849</v>
      </c>
      <c r="F28" s="33">
        <f t="shared" si="4"/>
        <v>9.0183566873897689</v>
      </c>
      <c r="H28" s="43" t="str">
        <f t="shared" si="14"/>
        <v>Jul-Ago</v>
      </c>
      <c r="I28" s="35">
        <f t="shared" si="5"/>
        <v>200</v>
      </c>
      <c r="J28" s="32">
        <f t="shared" si="6"/>
        <v>-22</v>
      </c>
      <c r="K28" s="32">
        <f t="shared" si="7"/>
        <v>-27.995406461293669</v>
      </c>
      <c r="L28" s="32">
        <f t="shared" si="8"/>
        <v>-30.143953189732429</v>
      </c>
      <c r="M28" s="33">
        <f t="shared" si="9"/>
        <v>-30.982057097608504</v>
      </c>
      <c r="O28" s="44" t="str">
        <f t="shared" si="15"/>
        <v>Julio</v>
      </c>
      <c r="P28" s="32">
        <f t="shared" si="10"/>
        <v>950</v>
      </c>
      <c r="Q28" s="32">
        <f t="shared" si="11"/>
        <v>286.14439928901311</v>
      </c>
      <c r="R28" s="32">
        <f t="shared" si="12"/>
        <v>102.54427567548328</v>
      </c>
      <c r="S28" s="33">
        <f t="shared" si="13"/>
        <v>40.000413784998273</v>
      </c>
      <c r="T28" s="6"/>
    </row>
    <row r="29" spans="2:20" x14ac:dyDescent="0.25">
      <c r="B29" s="42" t="s">
        <v>34</v>
      </c>
      <c r="C29" s="32">
        <f t="shared" si="4"/>
        <v>734</v>
      </c>
      <c r="D29" s="32">
        <f t="shared" si="4"/>
        <v>287.78410368079949</v>
      </c>
      <c r="E29" s="32">
        <f t="shared" si="4"/>
        <v>108.6168070896988</v>
      </c>
      <c r="F29" s="33">
        <f t="shared" si="4"/>
        <v>47.61196181283367</v>
      </c>
      <c r="H29" s="43" t="str">
        <f t="shared" si="14"/>
        <v>Ago-Sept</v>
      </c>
      <c r="I29" s="35">
        <f t="shared" si="5"/>
        <v>200</v>
      </c>
      <c r="J29" s="32">
        <f t="shared" si="6"/>
        <v>6</v>
      </c>
      <c r="K29" s="32">
        <f t="shared" si="7"/>
        <v>7.6351108530800502</v>
      </c>
      <c r="L29" s="32">
        <f t="shared" si="8"/>
        <v>8.2210781426542781</v>
      </c>
      <c r="M29" s="33">
        <f t="shared" si="9"/>
        <v>8.4496519357114721</v>
      </c>
      <c r="O29" s="44" t="str">
        <f t="shared" si="15"/>
        <v>Agosto</v>
      </c>
      <c r="P29" s="32">
        <f t="shared" si="10"/>
        <v>728</v>
      </c>
      <c r="Q29" s="32">
        <f t="shared" si="11"/>
        <v>280.14899282771944</v>
      </c>
      <c r="R29" s="32">
        <f t="shared" si="12"/>
        <v>100.39572894704452</v>
      </c>
      <c r="S29" s="33">
        <f t="shared" si="13"/>
        <v>39.162309877122198</v>
      </c>
      <c r="T29" s="6"/>
    </row>
    <row r="30" spans="2:20" x14ac:dyDescent="0.25">
      <c r="B30" s="42" t="s">
        <v>35</v>
      </c>
      <c r="C30" s="32">
        <f t="shared" si="4"/>
        <v>527</v>
      </c>
      <c r="D30" s="32">
        <f t="shared" si="4"/>
        <v>272.87647435220629</v>
      </c>
      <c r="E30" s="32">
        <f t="shared" si="4"/>
        <v>91.390438403522239</v>
      </c>
      <c r="F30" s="33">
        <f t="shared" si="4"/>
        <v>29.532956411849455</v>
      </c>
      <c r="H30" s="43" t="str">
        <f t="shared" si="14"/>
        <v>Sept-Oct</v>
      </c>
      <c r="I30" s="35">
        <f t="shared" si="5"/>
        <v>200</v>
      </c>
      <c r="J30" s="32">
        <f t="shared" si="6"/>
        <v>-7</v>
      </c>
      <c r="K30" s="32">
        <f t="shared" si="7"/>
        <v>-8.9076293285932024</v>
      </c>
      <c r="L30" s="32">
        <f t="shared" si="8"/>
        <v>-9.5912578330965061</v>
      </c>
      <c r="M30" s="33">
        <f t="shared" si="9"/>
        <v>-9.8579272583299371</v>
      </c>
      <c r="O30" s="44" t="str">
        <f t="shared" si="15"/>
        <v>Septiembre</v>
      </c>
      <c r="P30" s="32">
        <f t="shared" si="10"/>
        <v>534</v>
      </c>
      <c r="Q30" s="32">
        <f t="shared" si="11"/>
        <v>281.78410368079949</v>
      </c>
      <c r="R30" s="32">
        <f t="shared" si="12"/>
        <v>100.98169623661875</v>
      </c>
      <c r="S30" s="33">
        <f t="shared" si="13"/>
        <v>39.390883670179392</v>
      </c>
      <c r="T30" s="6"/>
    </row>
    <row r="31" spans="2:20" x14ac:dyDescent="0.25">
      <c r="B31" s="42" t="s">
        <v>36</v>
      </c>
      <c r="C31" s="32">
        <f t="shared" si="4"/>
        <v>328</v>
      </c>
      <c r="D31" s="32">
        <f t="shared" si="4"/>
        <v>281.14899282771944</v>
      </c>
      <c r="E31" s="32">
        <f t="shared" si="4"/>
        <v>101.66824742255767</v>
      </c>
      <c r="F31" s="33">
        <f t="shared" si="4"/>
        <v>40.532489567564426</v>
      </c>
      <c r="H31" s="43" t="str">
        <f t="shared" si="14"/>
        <v>Oct-Nov</v>
      </c>
      <c r="I31" s="35">
        <f t="shared" si="5"/>
        <v>100</v>
      </c>
      <c r="J31" s="32">
        <f t="shared" si="6"/>
        <v>1</v>
      </c>
      <c r="K31" s="32">
        <f t="shared" si="7"/>
        <v>1.2725184755131522</v>
      </c>
      <c r="L31" s="32">
        <f t="shared" si="8"/>
        <v>1.3701796904422281</v>
      </c>
      <c r="M31" s="33">
        <f t="shared" si="9"/>
        <v>1.408275322618465</v>
      </c>
      <c r="O31" s="44" t="str">
        <f t="shared" si="15"/>
        <v>Octubre</v>
      </c>
      <c r="P31" s="32">
        <f t="shared" si="10"/>
        <v>327</v>
      </c>
      <c r="Q31" s="32">
        <f t="shared" si="11"/>
        <v>279.87647435220629</v>
      </c>
      <c r="R31" s="32">
        <f t="shared" si="12"/>
        <v>100.29806773211544</v>
      </c>
      <c r="S31" s="33">
        <f t="shared" si="13"/>
        <v>39.124214244945961</v>
      </c>
      <c r="T31" s="6"/>
    </row>
    <row r="32" spans="2:20" x14ac:dyDescent="0.25">
      <c r="B32" s="42" t="s">
        <v>37</v>
      </c>
      <c r="C32" s="32">
        <f t="shared" si="4"/>
        <v>200</v>
      </c>
      <c r="D32" s="32">
        <f t="shared" si="4"/>
        <v>244.51847551334572</v>
      </c>
      <c r="E32" s="32">
        <f t="shared" si="4"/>
        <v>62.030697614658038</v>
      </c>
      <c r="F32" s="33">
        <f t="shared" si="4"/>
        <v>-0.26939915619755084</v>
      </c>
      <c r="H32" s="43" t="str">
        <f t="shared" si="14"/>
        <v>Nov-Dic</v>
      </c>
      <c r="I32" s="35">
        <f t="shared" si="5"/>
        <v>100</v>
      </c>
      <c r="J32" s="32">
        <f t="shared" si="6"/>
        <v>-28</v>
      </c>
      <c r="K32" s="32">
        <f t="shared" si="7"/>
        <v>-35.630517314373719</v>
      </c>
      <c r="L32" s="32">
        <f t="shared" si="8"/>
        <v>-38.365031332386479</v>
      </c>
      <c r="M32" s="33">
        <f t="shared" si="9"/>
        <v>-39.431709033319748</v>
      </c>
      <c r="O32" s="44" t="str">
        <f t="shared" si="15"/>
        <v>Noviembre</v>
      </c>
      <c r="P32" s="32">
        <f t="shared" si="10"/>
        <v>228</v>
      </c>
      <c r="Q32" s="32">
        <f t="shared" si="11"/>
        <v>280.14899282771944</v>
      </c>
      <c r="R32" s="32">
        <f t="shared" si="12"/>
        <v>100.39572894704452</v>
      </c>
      <c r="S32" s="33">
        <f t="shared" si="13"/>
        <v>39.162309877122198</v>
      </c>
      <c r="T32" s="6"/>
    </row>
    <row r="33" spans="2:19" ht="15.75" thickBot="1" x14ac:dyDescent="0.3">
      <c r="B33" s="27"/>
      <c r="C33" s="5">
        <f>SUM(C22:C32)</f>
        <v>8452</v>
      </c>
      <c r="D33" s="5">
        <f>SUM(D22:D32)</f>
        <v>3049.1030712313013</v>
      </c>
      <c r="E33" s="5">
        <f t="shared" ref="E33:F33" si="16">SUM(E22:E32)</f>
        <v>1046.3790780441007</v>
      </c>
      <c r="F33" s="18">
        <f t="shared" si="16"/>
        <v>343.83322755267272</v>
      </c>
      <c r="H33" s="27" t="s">
        <v>6</v>
      </c>
      <c r="I33" s="7">
        <f>SUM(I22:I32)</f>
        <v>800</v>
      </c>
      <c r="J33" s="7">
        <f>SUM(J22:J32)</f>
        <v>-20</v>
      </c>
      <c r="K33" s="7">
        <f>SUM(K22:K32)</f>
        <v>-53.48152448665428</v>
      </c>
      <c r="L33" s="7">
        <f t="shared" ref="L33" si="17">SUM(L22:L32)</f>
        <v>-85.199782015566825</v>
      </c>
      <c r="M33" s="29">
        <f t="shared" ref="M33" si="18">SUM(M22:M32)</f>
        <v>-116.49903587215226</v>
      </c>
      <c r="N33" s="3"/>
      <c r="O33" s="44" t="str">
        <f t="shared" ref="O33" si="19">B16</f>
        <v>Diciembre</v>
      </c>
      <c r="P33" s="32">
        <f t="shared" si="10"/>
        <v>100</v>
      </c>
      <c r="Q33" s="32">
        <f t="shared" si="11"/>
        <v>272.51847551334572</v>
      </c>
      <c r="R33" s="32">
        <f t="shared" si="12"/>
        <v>97.661214929031757</v>
      </c>
      <c r="S33" s="33">
        <f t="shared" si="13"/>
        <v>38.095632176188928</v>
      </c>
    </row>
    <row r="34" spans="2:19" ht="16.5" thickTop="1" thickBot="1" x14ac:dyDescent="0.3">
      <c r="O34" s="27" t="s">
        <v>5</v>
      </c>
      <c r="P34" s="5">
        <f>SUM(P22:P33)</f>
        <v>8572</v>
      </c>
      <c r="Q34" s="5">
        <f t="shared" ref="Q34:S34" si="20">SUM(Q22:Q33)</f>
        <v>3375.1030712313013</v>
      </c>
      <c r="R34" s="5">
        <f t="shared" si="20"/>
        <v>1229.2400749886992</v>
      </c>
      <c r="S34" s="18">
        <f t="shared" si="20"/>
        <v>498.42789560101392</v>
      </c>
    </row>
    <row r="35" spans="2:19" ht="15.75" thickTop="1" x14ac:dyDescent="0.25">
      <c r="C35" s="4"/>
      <c r="D35" s="4"/>
      <c r="E35" s="4"/>
      <c r="F35" s="4"/>
    </row>
    <row r="37" spans="2:19" ht="15.75" x14ac:dyDescent="0.25">
      <c r="B37" s="8" t="str">
        <f>B20</f>
        <v>Longitudinal</v>
      </c>
      <c r="H37" s="8" t="str">
        <f>H20</f>
        <v>Cross-Directional</v>
      </c>
      <c r="O37" s="8" t="str">
        <f>O20</f>
        <v>Time-Lag</v>
      </c>
    </row>
    <row r="38" spans="2:19" x14ac:dyDescent="0.25">
      <c r="B38" s="11" t="s">
        <v>8</v>
      </c>
      <c r="C38" s="12" t="str">
        <f>C21</f>
        <v>2022-2021</v>
      </c>
      <c r="D38" s="12" t="str">
        <f>D21</f>
        <v>2023-2022</v>
      </c>
      <c r="E38" s="12" t="str">
        <f>E21</f>
        <v>2024-2023</v>
      </c>
      <c r="F38" s="13" t="str">
        <f>F21</f>
        <v>2025-2024</v>
      </c>
      <c r="H38" s="11" t="s">
        <v>8</v>
      </c>
      <c r="I38" s="12">
        <f>I21</f>
        <v>2021</v>
      </c>
      <c r="J38" s="12">
        <f>J21</f>
        <v>2022</v>
      </c>
      <c r="K38" s="12">
        <f>K21</f>
        <v>2023</v>
      </c>
      <c r="L38" s="12">
        <f>L21</f>
        <v>2024</v>
      </c>
      <c r="M38" s="13">
        <f>M21</f>
        <v>2025</v>
      </c>
      <c r="O38" s="11" t="s">
        <v>8</v>
      </c>
      <c r="P38" s="12" t="str">
        <f>P21</f>
        <v>2022-2021</v>
      </c>
      <c r="Q38" s="12" t="str">
        <f>Q21</f>
        <v>2023-2022</v>
      </c>
      <c r="R38" s="12" t="str">
        <f>R21</f>
        <v>2024-2023</v>
      </c>
      <c r="S38" s="13" t="str">
        <f>S21</f>
        <v>2025-2024</v>
      </c>
    </row>
    <row r="39" spans="2:19" x14ac:dyDescent="0.25">
      <c r="B39" s="26" t="str">
        <f t="shared" ref="B39:B49" si="21">B22</f>
        <v>Ene-Feb</v>
      </c>
      <c r="C39" s="40">
        <f t="shared" ref="C39:F49" si="22">D6/C5-1</f>
        <v>9.19</v>
      </c>
      <c r="D39" s="38">
        <f t="shared" si="22"/>
        <v>0.27127090838048962</v>
      </c>
      <c r="E39" s="38">
        <f t="shared" si="22"/>
        <v>5.2951059246442611E-2</v>
      </c>
      <c r="F39" s="39">
        <f t="shared" si="22"/>
        <v>-1.3980490377029864E-2</v>
      </c>
      <c r="H39" s="26" t="str">
        <f t="shared" ref="H39:H49" si="23">H22</f>
        <v>Ene-Feb</v>
      </c>
      <c r="I39" s="56">
        <f t="shared" ref="I39:I49" si="24">C6/C5-1</f>
        <v>-0.4</v>
      </c>
      <c r="J39" s="88">
        <f t="shared" ref="J39:J49" si="25">D6/D5-1</f>
        <v>-9.8039215686274161E-4</v>
      </c>
      <c r="K39" s="57">
        <f t="shared" ref="K39:K49" si="26">E6/E5-1</f>
        <v>-2.2099301245777192E-2</v>
      </c>
      <c r="L39" s="57">
        <f t="shared" ref="L39:L49" si="27">F6/F5-1</f>
        <v>-4.0653567689282633E-2</v>
      </c>
      <c r="M39" s="58">
        <f t="shared" ref="M39:M49" si="28">G6/G5-1</f>
        <v>-5.8855793477029184E-2</v>
      </c>
      <c r="O39" s="45" t="str">
        <f t="shared" ref="O39:O50" si="29">O22</f>
        <v>Enero</v>
      </c>
      <c r="P39" s="40">
        <f t="shared" ref="P39:P50" si="30">D5/C5-1</f>
        <v>9.1999999999999993</v>
      </c>
      <c r="Q39" s="38">
        <f t="shared" ref="Q39:Q50" si="31">E5/D5-1</f>
        <v>0.30000000000000004</v>
      </c>
      <c r="R39" s="38">
        <f t="shared" ref="R39:R50" si="32">F5/E5-1</f>
        <v>9.7571246197544648E-2</v>
      </c>
      <c r="S39" s="39">
        <f t="shared" ref="S39:S50" si="33">G5/F5-1</f>
        <v>4.7681644097656184E-2</v>
      </c>
    </row>
    <row r="40" spans="2:19" x14ac:dyDescent="0.25">
      <c r="B40" s="26" t="str">
        <f t="shared" si="21"/>
        <v>Feb-Mar</v>
      </c>
      <c r="C40" s="40">
        <f t="shared" si="22"/>
        <v>16.033333333333335</v>
      </c>
      <c r="D40" s="38">
        <f t="shared" si="22"/>
        <v>0.27626484982790944</v>
      </c>
      <c r="E40" s="38">
        <f t="shared" si="22"/>
        <v>7.9916411392846332E-2</v>
      </c>
      <c r="F40" s="39">
        <f t="shared" si="22"/>
        <v>3.0829301784080609E-2</v>
      </c>
      <c r="H40" s="26" t="str">
        <f t="shared" si="23"/>
        <v>Feb-Mar</v>
      </c>
      <c r="I40" s="56">
        <f t="shared" si="24"/>
        <v>-0.33333333333333337</v>
      </c>
      <c r="J40" s="88">
        <f t="shared" si="25"/>
        <v>2.9440628066732533E-3</v>
      </c>
      <c r="K40" s="57">
        <f t="shared" si="26"/>
        <v>2.9440628066732533E-3</v>
      </c>
      <c r="L40" s="57">
        <f t="shared" si="27"/>
        <v>2.9440628066734753E-3</v>
      </c>
      <c r="M40" s="58">
        <f t="shared" si="28"/>
        <v>2.9440628066732533E-3</v>
      </c>
      <c r="O40" s="45" t="str">
        <f t="shared" si="29"/>
        <v>Febrero</v>
      </c>
      <c r="P40" s="40">
        <f t="shared" si="30"/>
        <v>15.983333333333334</v>
      </c>
      <c r="Q40" s="38">
        <f t="shared" si="31"/>
        <v>0.27251847551334585</v>
      </c>
      <c r="R40" s="38">
        <f t="shared" si="32"/>
        <v>7.6746402357446453E-2</v>
      </c>
      <c r="S40" s="39">
        <f t="shared" si="33"/>
        <v>2.7803384068471493E-2</v>
      </c>
    </row>
    <row r="41" spans="2:19" x14ac:dyDescent="0.25">
      <c r="B41" s="26" t="str">
        <f t="shared" si="21"/>
        <v>Mar-Abr</v>
      </c>
      <c r="C41" s="40">
        <f t="shared" si="22"/>
        <v>24.6</v>
      </c>
      <c r="D41" s="38">
        <f t="shared" si="22"/>
        <v>0.27500872693313716</v>
      </c>
      <c r="E41" s="38">
        <f t="shared" si="22"/>
        <v>7.8853538174192828E-2</v>
      </c>
      <c r="F41" s="39">
        <f t="shared" si="22"/>
        <v>2.9814740984456689E-2</v>
      </c>
      <c r="H41" s="26" t="str">
        <f t="shared" si="23"/>
        <v>Mar-Abr</v>
      </c>
      <c r="I41" s="56">
        <f t="shared" si="24"/>
        <v>0.25</v>
      </c>
      <c r="J41" s="88">
        <f t="shared" si="25"/>
        <v>1.9569471624265589E-3</v>
      </c>
      <c r="K41" s="57">
        <f t="shared" si="26"/>
        <v>1.9569471624265589E-3</v>
      </c>
      <c r="L41" s="57">
        <f t="shared" si="27"/>
        <v>1.9569471624263368E-3</v>
      </c>
      <c r="M41" s="58">
        <f t="shared" si="28"/>
        <v>1.9569471624265589E-3</v>
      </c>
      <c r="O41" s="45" t="str">
        <f t="shared" si="29"/>
        <v>Marzo</v>
      </c>
      <c r="P41" s="40">
        <f t="shared" si="30"/>
        <v>24.55</v>
      </c>
      <c r="Q41" s="38">
        <f t="shared" si="31"/>
        <v>0.27251847551334607</v>
      </c>
      <c r="R41" s="38">
        <f t="shared" si="32"/>
        <v>7.6746402357446675E-2</v>
      </c>
      <c r="S41" s="39">
        <f t="shared" si="33"/>
        <v>2.7803384068471493E-2</v>
      </c>
    </row>
    <row r="42" spans="2:19" x14ac:dyDescent="0.25">
      <c r="B42" s="26" t="str">
        <f t="shared" si="21"/>
        <v>Abr-May</v>
      </c>
      <c r="C42" s="40">
        <f t="shared" si="22"/>
        <v>19.600000000000001</v>
      </c>
      <c r="D42" s="38">
        <f t="shared" si="22"/>
        <v>0.27997463845580683</v>
      </c>
      <c r="E42" s="38">
        <f t="shared" si="22"/>
        <v>8.3055463308759681E-2</v>
      </c>
      <c r="F42" s="39">
        <f t="shared" si="22"/>
        <v>3.3825669521997836E-2</v>
      </c>
      <c r="H42" s="26" t="str">
        <f t="shared" si="23"/>
        <v>Abr-May</v>
      </c>
      <c r="I42" s="56">
        <f t="shared" si="24"/>
        <v>0.39999999999999991</v>
      </c>
      <c r="J42" s="88">
        <f t="shared" si="25"/>
        <v>5.859375E-3</v>
      </c>
      <c r="K42" s="57">
        <f t="shared" si="26"/>
        <v>5.859375E-3</v>
      </c>
      <c r="L42" s="57">
        <f t="shared" si="27"/>
        <v>5.859375E-3</v>
      </c>
      <c r="M42" s="58">
        <f t="shared" si="28"/>
        <v>5.859375E-3</v>
      </c>
      <c r="O42" s="45" t="str">
        <f t="shared" si="29"/>
        <v>Abril</v>
      </c>
      <c r="P42" s="40">
        <f t="shared" si="30"/>
        <v>19.48</v>
      </c>
      <c r="Q42" s="38">
        <f t="shared" si="31"/>
        <v>0.27251847551334585</v>
      </c>
      <c r="R42" s="38">
        <f t="shared" si="32"/>
        <v>7.6746402357446453E-2</v>
      </c>
      <c r="S42" s="39">
        <f t="shared" si="33"/>
        <v>2.7803384068471493E-2</v>
      </c>
    </row>
    <row r="43" spans="2:19" x14ac:dyDescent="0.25">
      <c r="B43" s="26" t="str">
        <f t="shared" si="21"/>
        <v>May-Jun</v>
      </c>
      <c r="C43" s="38">
        <f t="shared" si="22"/>
        <v>13.285714285714286</v>
      </c>
      <c r="D43" s="38">
        <f t="shared" si="22"/>
        <v>0.23545483059548133</v>
      </c>
      <c r="E43" s="38">
        <f t="shared" si="22"/>
        <v>4.5384856657715078E-2</v>
      </c>
      <c r="F43" s="39">
        <f t="shared" si="22"/>
        <v>-2.1326368267267082E-3</v>
      </c>
      <c r="H43" s="26" t="str">
        <f t="shared" si="23"/>
        <v>May-Jun</v>
      </c>
      <c r="I43" s="56">
        <f t="shared" si="24"/>
        <v>0.28571428571428581</v>
      </c>
      <c r="J43" s="88">
        <f t="shared" si="25"/>
        <v>-2.9126213592232997E-2</v>
      </c>
      <c r="K43" s="57">
        <f t="shared" si="26"/>
        <v>-2.9126213592233108E-2</v>
      </c>
      <c r="L43" s="57">
        <f t="shared" si="27"/>
        <v>-2.9126213592233108E-2</v>
      </c>
      <c r="M43" s="58">
        <f t="shared" si="28"/>
        <v>-2.9126213592233108E-2</v>
      </c>
      <c r="O43" s="45" t="str">
        <f t="shared" si="29"/>
        <v>Mayo</v>
      </c>
      <c r="P43" s="40">
        <f t="shared" si="30"/>
        <v>13.714285714285714</v>
      </c>
      <c r="Q43" s="38">
        <f t="shared" si="31"/>
        <v>0.27251847551334585</v>
      </c>
      <c r="R43" s="38">
        <f t="shared" si="32"/>
        <v>7.6746402357446453E-2</v>
      </c>
      <c r="S43" s="39">
        <f t="shared" si="33"/>
        <v>2.7803384068471715E-2</v>
      </c>
    </row>
    <row r="44" spans="2:19" x14ac:dyDescent="0.25">
      <c r="B44" s="26" t="str">
        <f t="shared" si="21"/>
        <v>Jun-Jul</v>
      </c>
      <c r="C44" s="38">
        <f t="shared" si="22"/>
        <v>10.666666666666666</v>
      </c>
      <c r="D44" s="38">
        <f t="shared" si="22"/>
        <v>0.33614439928901318</v>
      </c>
      <c r="E44" s="38">
        <f t="shared" si="22"/>
        <v>0.13058372247531902</v>
      </c>
      <c r="F44" s="39">
        <f t="shared" si="22"/>
        <v>7.9193553271895034E-2</v>
      </c>
      <c r="H44" s="26" t="str">
        <f t="shared" si="23"/>
        <v>Jun-Jul</v>
      </c>
      <c r="I44" s="56">
        <f t="shared" si="24"/>
        <v>0.11111111111111116</v>
      </c>
      <c r="J44" s="89">
        <f t="shared" si="25"/>
        <v>5.0000000000000044E-2</v>
      </c>
      <c r="K44" s="57">
        <f t="shared" si="26"/>
        <v>5.0000000000000044E-2</v>
      </c>
      <c r="L44" s="57">
        <f t="shared" si="27"/>
        <v>5.0000000000000044E-2</v>
      </c>
      <c r="M44" s="58">
        <f t="shared" si="28"/>
        <v>5.0000000000000044E-2</v>
      </c>
      <c r="O44" s="45" t="str">
        <f t="shared" si="29"/>
        <v>Junio</v>
      </c>
      <c r="P44" s="38">
        <f t="shared" si="30"/>
        <v>10.111111111111111</v>
      </c>
      <c r="Q44" s="38">
        <f t="shared" si="31"/>
        <v>0.27251847551334563</v>
      </c>
      <c r="R44" s="38">
        <f t="shared" si="32"/>
        <v>7.6746402357446675E-2</v>
      </c>
      <c r="S44" s="39">
        <f t="shared" si="33"/>
        <v>2.7803384068471493E-2</v>
      </c>
    </row>
    <row r="45" spans="2:19" x14ac:dyDescent="0.25">
      <c r="B45" s="26" t="str">
        <f t="shared" si="21"/>
        <v>Jul-Ago</v>
      </c>
      <c r="C45" s="38">
        <f t="shared" si="22"/>
        <v>9.2799999999999994</v>
      </c>
      <c r="D45" s="38">
        <f t="shared" si="22"/>
        <v>0.24585618364544715</v>
      </c>
      <c r="E45" s="38">
        <f t="shared" si="22"/>
        <v>5.41860015461475E-2</v>
      </c>
      <c r="F45" s="39">
        <f t="shared" si="22"/>
        <v>6.2684560213226437E-3</v>
      </c>
      <c r="H45" s="26" t="str">
        <f t="shared" si="23"/>
        <v>Jul-Ago</v>
      </c>
      <c r="I45" s="56">
        <f t="shared" si="24"/>
        <v>2</v>
      </c>
      <c r="J45" s="89">
        <f t="shared" si="25"/>
        <v>-2.0952380952380945E-2</v>
      </c>
      <c r="K45" s="57">
        <f t="shared" si="26"/>
        <v>-2.0952380952380945E-2</v>
      </c>
      <c r="L45" s="57">
        <f t="shared" si="27"/>
        <v>-2.0952380952381056E-2</v>
      </c>
      <c r="M45" s="58">
        <f t="shared" si="28"/>
        <v>-2.0952380952380945E-2</v>
      </c>
      <c r="O45" s="45" t="str">
        <f t="shared" si="29"/>
        <v>Julio</v>
      </c>
      <c r="P45" s="38">
        <f t="shared" si="30"/>
        <v>9.5</v>
      </c>
      <c r="Q45" s="38">
        <f t="shared" si="31"/>
        <v>0.27251847551334585</v>
      </c>
      <c r="R45" s="38">
        <f t="shared" si="32"/>
        <v>7.6746402357446453E-2</v>
      </c>
      <c r="S45" s="39">
        <f t="shared" si="33"/>
        <v>2.7803384068471493E-2</v>
      </c>
    </row>
    <row r="46" spans="2:19" x14ac:dyDescent="0.25">
      <c r="B46" s="26" t="str">
        <f t="shared" si="21"/>
        <v>Ago-Sept</v>
      </c>
      <c r="C46" s="38">
        <f t="shared" si="22"/>
        <v>2.4466666666666668</v>
      </c>
      <c r="D46" s="38">
        <f t="shared" si="22"/>
        <v>0.27994562614863772</v>
      </c>
      <c r="E46" s="38">
        <f t="shared" si="22"/>
        <v>8.3030914433462666E-2</v>
      </c>
      <c r="F46" s="39">
        <f t="shared" si="22"/>
        <v>3.3802236504668848E-2</v>
      </c>
      <c r="H46" s="26" t="str">
        <f t="shared" si="23"/>
        <v>Ago-Sept</v>
      </c>
      <c r="I46" s="56">
        <f t="shared" si="24"/>
        <v>0.66666666666666674</v>
      </c>
      <c r="J46" s="89">
        <f t="shared" si="25"/>
        <v>5.8365758754863606E-3</v>
      </c>
      <c r="K46" s="57">
        <f t="shared" si="26"/>
        <v>5.8365758754863606E-3</v>
      </c>
      <c r="L46" s="57">
        <f t="shared" si="27"/>
        <v>5.8365758754863606E-3</v>
      </c>
      <c r="M46" s="58">
        <f t="shared" si="28"/>
        <v>5.8365758754863606E-3</v>
      </c>
      <c r="O46" s="45" t="str">
        <f t="shared" si="29"/>
        <v>Agosto</v>
      </c>
      <c r="P46" s="38">
        <f t="shared" si="30"/>
        <v>2.4266666666666667</v>
      </c>
      <c r="Q46" s="38">
        <f t="shared" si="31"/>
        <v>0.27251847551334585</v>
      </c>
      <c r="R46" s="38">
        <f t="shared" si="32"/>
        <v>7.6746402357446453E-2</v>
      </c>
      <c r="S46" s="39">
        <f t="shared" si="33"/>
        <v>2.7803384068471493E-2</v>
      </c>
    </row>
    <row r="47" spans="2:19" x14ac:dyDescent="0.25">
      <c r="B47" s="26" t="str">
        <f t="shared" si="21"/>
        <v>Sept-Oct</v>
      </c>
      <c r="C47" s="38">
        <f t="shared" si="22"/>
        <v>1.0539999999999998</v>
      </c>
      <c r="D47" s="38">
        <f t="shared" si="22"/>
        <v>0.26390374695571217</v>
      </c>
      <c r="E47" s="38">
        <f t="shared" si="22"/>
        <v>6.9457016654833392E-2</v>
      </c>
      <c r="F47" s="39">
        <f t="shared" si="22"/>
        <v>2.0845334079613531E-2</v>
      </c>
      <c r="H47" s="26" t="str">
        <f t="shared" si="23"/>
        <v>Sept-Oct</v>
      </c>
      <c r="I47" s="56">
        <f t="shared" si="24"/>
        <v>0.39999999999999991</v>
      </c>
      <c r="J47" s="89">
        <f t="shared" si="25"/>
        <v>-6.7698259187620735E-3</v>
      </c>
      <c r="K47" s="57">
        <f t="shared" si="26"/>
        <v>-6.7698259187619625E-3</v>
      </c>
      <c r="L47" s="57">
        <f t="shared" si="27"/>
        <v>-6.7698259187619625E-3</v>
      </c>
      <c r="M47" s="58">
        <f t="shared" si="28"/>
        <v>-6.7698259187620735E-3</v>
      </c>
      <c r="O47" s="45" t="str">
        <f t="shared" si="29"/>
        <v>Septiembre</v>
      </c>
      <c r="P47" s="38">
        <f t="shared" si="30"/>
        <v>1.0680000000000001</v>
      </c>
      <c r="Q47" s="38">
        <f t="shared" si="31"/>
        <v>0.27251847551334563</v>
      </c>
      <c r="R47" s="38">
        <f t="shared" si="32"/>
        <v>7.6746402357446453E-2</v>
      </c>
      <c r="S47" s="39">
        <f t="shared" si="33"/>
        <v>2.7803384068471715E-2</v>
      </c>
    </row>
    <row r="48" spans="2:19" x14ac:dyDescent="0.25">
      <c r="B48" s="26" t="str">
        <f t="shared" si="21"/>
        <v>Oct-Nov</v>
      </c>
      <c r="C48" s="38">
        <f t="shared" si="22"/>
        <v>0.46857142857142864</v>
      </c>
      <c r="D48" s="38">
        <f t="shared" si="22"/>
        <v>0.27375753926749713</v>
      </c>
      <c r="E48" s="38">
        <f t="shared" si="22"/>
        <v>7.7794840918651298E-2</v>
      </c>
      <c r="F48" s="39">
        <f t="shared" si="22"/>
        <v>2.8804166331439784E-2</v>
      </c>
      <c r="H48" s="26" t="str">
        <f t="shared" si="23"/>
        <v>Oct-Nov</v>
      </c>
      <c r="I48" s="56">
        <f t="shared" si="24"/>
        <v>0.14285714285714279</v>
      </c>
      <c r="J48" s="89">
        <f t="shared" si="25"/>
        <v>9.7370983446931625E-4</v>
      </c>
      <c r="K48" s="57">
        <f t="shared" si="26"/>
        <v>9.737098344690942E-4</v>
      </c>
      <c r="L48" s="57">
        <f t="shared" si="27"/>
        <v>9.7370983446931625E-4</v>
      </c>
      <c r="M48" s="58">
        <f t="shared" si="28"/>
        <v>9.7370983446931625E-4</v>
      </c>
      <c r="O48" s="45" t="str">
        <f t="shared" si="29"/>
        <v>Octubre</v>
      </c>
      <c r="P48" s="38">
        <f t="shared" si="30"/>
        <v>0.46714285714285708</v>
      </c>
      <c r="Q48" s="38">
        <f t="shared" si="31"/>
        <v>0.27251847551334585</v>
      </c>
      <c r="R48" s="38">
        <f t="shared" si="32"/>
        <v>7.6746402357446453E-2</v>
      </c>
      <c r="S48" s="39">
        <f t="shared" si="33"/>
        <v>2.7803384068471493E-2</v>
      </c>
    </row>
    <row r="49" spans="2:19" x14ac:dyDescent="0.25">
      <c r="B49" s="26" t="str">
        <f t="shared" si="21"/>
        <v>Nov-Dic</v>
      </c>
      <c r="C49" s="38">
        <f t="shared" si="22"/>
        <v>0.25</v>
      </c>
      <c r="D49" s="38">
        <f t="shared" si="22"/>
        <v>0.23785843921531691</v>
      </c>
      <c r="E49" s="38">
        <f t="shared" si="22"/>
        <v>4.7418679336037384E-2</v>
      </c>
      <c r="F49" s="39">
        <f t="shared" si="22"/>
        <v>-1.9126063378238634E-4</v>
      </c>
      <c r="H49" s="26" t="str">
        <f t="shared" si="23"/>
        <v>Nov-Dic</v>
      </c>
      <c r="I49" s="56">
        <f t="shared" si="24"/>
        <v>0.125</v>
      </c>
      <c r="J49" s="89">
        <f t="shared" si="25"/>
        <v>-2.7237354085603127E-2</v>
      </c>
      <c r="K49" s="57">
        <f t="shared" si="26"/>
        <v>-2.7237354085603127E-2</v>
      </c>
      <c r="L49" s="57">
        <f t="shared" si="27"/>
        <v>-2.7237354085603016E-2</v>
      </c>
      <c r="M49" s="58">
        <f t="shared" si="28"/>
        <v>-2.7237354085603016E-2</v>
      </c>
      <c r="N49" s="3"/>
      <c r="O49" s="45" t="str">
        <f t="shared" si="29"/>
        <v>Noviembre</v>
      </c>
      <c r="P49" s="38">
        <f t="shared" si="30"/>
        <v>0.28499999999999992</v>
      </c>
      <c r="Q49" s="38">
        <f t="shared" si="31"/>
        <v>0.27251847551334585</v>
      </c>
      <c r="R49" s="38">
        <f t="shared" si="32"/>
        <v>7.6746402357446453E-2</v>
      </c>
      <c r="S49" s="39">
        <f t="shared" si="33"/>
        <v>2.7803384068471493E-2</v>
      </c>
    </row>
    <row r="50" spans="2:19" ht="15.75" thickBot="1" x14ac:dyDescent="0.3">
      <c r="B50" s="27" t="s">
        <v>7</v>
      </c>
      <c r="C50" s="30">
        <f>AVERAGE(C39:C49)</f>
        <v>9.7159047619047652</v>
      </c>
      <c r="D50" s="30">
        <f>AVERAGE(D39:D49)</f>
        <v>0.27049453533767714</v>
      </c>
      <c r="E50" s="30">
        <f>AVERAGE(E39:E49)</f>
        <v>7.2966591285855253E-2</v>
      </c>
      <c r="F50" s="31">
        <f>AVERAGE(F39:F49)</f>
        <v>2.246173369653964E-2</v>
      </c>
      <c r="G50" s="3"/>
      <c r="H50" s="27" t="s">
        <v>7</v>
      </c>
      <c r="I50" s="59">
        <f>AVERAGE(I39:I49)</f>
        <v>0.33163780663780662</v>
      </c>
      <c r="J50" s="59">
        <f>AVERAGE(J39:J49)</f>
        <v>-1.5904996387987591E-3</v>
      </c>
      <c r="K50" s="59">
        <f>AVERAGE(K39:K49)</f>
        <v>-3.5104004650637292E-3</v>
      </c>
      <c r="L50" s="59">
        <f>AVERAGE(L39:L49)</f>
        <v>-5.19715195992784E-3</v>
      </c>
      <c r="M50" s="60">
        <f>AVERAGE(M39:M49)</f>
        <v>-6.85189975881389E-3</v>
      </c>
      <c r="O50" s="45" t="str">
        <f t="shared" si="29"/>
        <v>Diciembre</v>
      </c>
      <c r="P50" s="38">
        <f t="shared" si="30"/>
        <v>0.11111111111111116</v>
      </c>
      <c r="Q50" s="38">
        <f t="shared" si="31"/>
        <v>0.27251847551334563</v>
      </c>
      <c r="R50" s="38">
        <f t="shared" si="32"/>
        <v>7.6746402357446675E-2</v>
      </c>
      <c r="S50" s="39">
        <f t="shared" si="33"/>
        <v>2.7803384068471493E-2</v>
      </c>
    </row>
    <row r="51" spans="2:19" ht="16.5" thickTop="1" thickBot="1" x14ac:dyDescent="0.3">
      <c r="O51" s="27" t="s">
        <v>7</v>
      </c>
      <c r="P51" s="30">
        <f>AVERAGE(P39:P50)</f>
        <v>8.9080542328042327</v>
      </c>
      <c r="Q51" s="30">
        <f>AVERAGE(Q39:Q50)</f>
        <v>0.27480860255390033</v>
      </c>
      <c r="R51" s="30">
        <f>AVERAGE(R39:R50)</f>
        <v>7.8481806010788024E-2</v>
      </c>
      <c r="S51" s="31">
        <f>AVERAGE(S39:S50)</f>
        <v>2.9459905737570253E-2</v>
      </c>
    </row>
    <row r="52" spans="2:19" ht="15.75" thickTop="1" x14ac:dyDescent="0.25"/>
    <row r="53" spans="2:19" x14ac:dyDescent="0.25">
      <c r="B53" s="70" t="s">
        <v>52</v>
      </c>
      <c r="C53" s="71"/>
      <c r="D53" s="71" t="s">
        <v>45</v>
      </c>
      <c r="E53" s="71" t="s">
        <v>46</v>
      </c>
      <c r="F53" s="71" t="s">
        <v>51</v>
      </c>
      <c r="G53" s="72" t="s">
        <v>53</v>
      </c>
    </row>
    <row r="54" spans="2:19" x14ac:dyDescent="0.25">
      <c r="B54" s="61" t="str">
        <f>B5</f>
        <v>Enero</v>
      </c>
      <c r="C54" s="84">
        <v>1020</v>
      </c>
      <c r="D54" s="62">
        <v>2</v>
      </c>
      <c r="E54" s="62">
        <v>1</v>
      </c>
      <c r="F54" s="90">
        <f>((C54-D54)-E54)/C54</f>
        <v>0.99705882352941178</v>
      </c>
      <c r="G54" s="91">
        <f>100%-F54</f>
        <v>2.9411764705882248E-3</v>
      </c>
    </row>
    <row r="55" spans="2:19" x14ac:dyDescent="0.25">
      <c r="B55" s="14" t="str">
        <f t="shared" ref="B55:B65" si="34">B6</f>
        <v>Febrero</v>
      </c>
      <c r="C55" s="85">
        <f>C54-D54+E54</f>
        <v>1019</v>
      </c>
      <c r="D55" s="23">
        <v>3</v>
      </c>
      <c r="E55" s="23">
        <v>6</v>
      </c>
      <c r="F55" s="86">
        <f>((C55-D55)-E55)/C55</f>
        <v>0.99116781157998035</v>
      </c>
      <c r="G55" s="92">
        <f>100%-F55</f>
        <v>8.8321884200196488E-3</v>
      </c>
    </row>
    <row r="56" spans="2:19" x14ac:dyDescent="0.25">
      <c r="B56" s="14" t="str">
        <f t="shared" si="34"/>
        <v>Marzo</v>
      </c>
      <c r="C56" s="85">
        <f>C55-D55+E55</f>
        <v>1022</v>
      </c>
      <c r="D56" s="23">
        <v>4</v>
      </c>
      <c r="E56" s="23">
        <v>6</v>
      </c>
      <c r="F56" s="86">
        <f t="shared" ref="F55:G66" si="35">((C56-D56)-E56)/C56</f>
        <v>0.99021526418786687</v>
      </c>
      <c r="G56" s="92">
        <f t="shared" ref="G55:G65" si="36">100%-F56</f>
        <v>9.7847358121331274E-3</v>
      </c>
    </row>
    <row r="57" spans="2:19" x14ac:dyDescent="0.25">
      <c r="B57" s="14" t="str">
        <f t="shared" si="34"/>
        <v>Abril</v>
      </c>
      <c r="C57" s="85">
        <f>C56-D56+E56</f>
        <v>1024</v>
      </c>
      <c r="D57" s="23">
        <v>5</v>
      </c>
      <c r="E57" s="23">
        <v>11</v>
      </c>
      <c r="F57" s="86">
        <f t="shared" si="35"/>
        <v>0.984375</v>
      </c>
      <c r="G57" s="92">
        <f t="shared" si="36"/>
        <v>1.5625E-2</v>
      </c>
    </row>
    <row r="58" spans="2:19" x14ac:dyDescent="0.25">
      <c r="B58" s="14" t="str">
        <f t="shared" si="34"/>
        <v>Mayo</v>
      </c>
      <c r="C58" s="85">
        <f>C57-D57+E57</f>
        <v>1030</v>
      </c>
      <c r="D58" s="23">
        <v>30</v>
      </c>
      <c r="E58" s="23">
        <v>0</v>
      </c>
      <c r="F58" s="86">
        <f t="shared" si="35"/>
        <v>0.970873786407767</v>
      </c>
      <c r="G58" s="92">
        <f t="shared" si="36"/>
        <v>2.9126213592232997E-2</v>
      </c>
    </row>
    <row r="59" spans="2:19" x14ac:dyDescent="0.25">
      <c r="B59" s="14" t="str">
        <f t="shared" si="34"/>
        <v>Junio</v>
      </c>
      <c r="C59" s="85">
        <f>C58-D58+E58</f>
        <v>1000</v>
      </c>
      <c r="D59" s="23">
        <v>13</v>
      </c>
      <c r="E59" s="23">
        <v>63</v>
      </c>
      <c r="F59" s="86">
        <f t="shared" si="35"/>
        <v>0.92400000000000004</v>
      </c>
      <c r="G59" s="92">
        <f t="shared" si="36"/>
        <v>7.5999999999999956E-2</v>
      </c>
    </row>
    <row r="60" spans="2:19" x14ac:dyDescent="0.25">
      <c r="B60" s="14" t="str">
        <f t="shared" si="34"/>
        <v>Julio</v>
      </c>
      <c r="C60" s="85">
        <f>C59-D59+E59</f>
        <v>1050</v>
      </c>
      <c r="D60" s="23">
        <v>28</v>
      </c>
      <c r="E60" s="23">
        <v>6</v>
      </c>
      <c r="F60" s="86">
        <f t="shared" si="35"/>
        <v>0.9676190476190476</v>
      </c>
      <c r="G60" s="92">
        <f t="shared" si="36"/>
        <v>3.2380952380952399E-2</v>
      </c>
    </row>
    <row r="61" spans="2:19" x14ac:dyDescent="0.25">
      <c r="B61" s="14" t="str">
        <f t="shared" si="34"/>
        <v>Agosto</v>
      </c>
      <c r="C61" s="85">
        <f>C60-D60+E60</f>
        <v>1028</v>
      </c>
      <c r="D61" s="23">
        <v>9</v>
      </c>
      <c r="E61" s="23">
        <v>15</v>
      </c>
      <c r="F61" s="86">
        <f t="shared" si="35"/>
        <v>0.97665369649805445</v>
      </c>
      <c r="G61" s="92">
        <f t="shared" si="36"/>
        <v>2.3346303501945553E-2</v>
      </c>
    </row>
    <row r="62" spans="2:19" x14ac:dyDescent="0.25">
      <c r="B62" s="14" t="str">
        <f t="shared" si="34"/>
        <v>Septiembre</v>
      </c>
      <c r="C62" s="85">
        <f>C61-D61+E61</f>
        <v>1034</v>
      </c>
      <c r="D62" s="23">
        <v>9</v>
      </c>
      <c r="E62" s="23">
        <v>2</v>
      </c>
      <c r="F62" s="86">
        <f t="shared" si="35"/>
        <v>0.98936170212765961</v>
      </c>
      <c r="G62" s="92">
        <f t="shared" si="36"/>
        <v>1.0638297872340385E-2</v>
      </c>
    </row>
    <row r="63" spans="2:19" x14ac:dyDescent="0.25">
      <c r="B63" s="14" t="str">
        <f t="shared" si="34"/>
        <v>Octubre</v>
      </c>
      <c r="C63" s="85">
        <f>C62-D62+E62</f>
        <v>1027</v>
      </c>
      <c r="D63" s="23">
        <v>4</v>
      </c>
      <c r="E63" s="23">
        <v>5</v>
      </c>
      <c r="F63" s="86">
        <f t="shared" si="35"/>
        <v>0.99123661148977604</v>
      </c>
      <c r="G63" s="92">
        <f t="shared" si="36"/>
        <v>8.7633885102239573E-3</v>
      </c>
    </row>
    <row r="64" spans="2:19" x14ac:dyDescent="0.25">
      <c r="B64" s="14" t="str">
        <f t="shared" si="34"/>
        <v>Noviembre</v>
      </c>
      <c r="C64" s="85">
        <f>C63-D63+E63</f>
        <v>1028</v>
      </c>
      <c r="D64" s="23">
        <v>28</v>
      </c>
      <c r="E64" s="23">
        <v>0</v>
      </c>
      <c r="F64" s="86">
        <f t="shared" si="35"/>
        <v>0.97276264591439687</v>
      </c>
      <c r="G64" s="92">
        <f t="shared" si="36"/>
        <v>2.7237354085603127E-2</v>
      </c>
    </row>
    <row r="65" spans="2:7" x14ac:dyDescent="0.25">
      <c r="B65" s="14" t="str">
        <f t="shared" si="34"/>
        <v>Diciembre</v>
      </c>
      <c r="C65" s="85">
        <f>C64-D64+E64</f>
        <v>1000</v>
      </c>
      <c r="D65" s="23">
        <v>9</v>
      </c>
      <c r="E65" s="23">
        <v>0</v>
      </c>
      <c r="F65" s="86">
        <f t="shared" si="35"/>
        <v>0.99099999999999999</v>
      </c>
      <c r="G65" s="92">
        <f t="shared" si="36"/>
        <v>9.000000000000008E-3</v>
      </c>
    </row>
    <row r="66" spans="2:7" ht="15.75" thickBot="1" x14ac:dyDescent="0.3">
      <c r="B66" s="68" t="s">
        <v>48</v>
      </c>
      <c r="C66" s="7">
        <f>AVERAGE(C54:C65)</f>
        <v>1023.5</v>
      </c>
      <c r="D66" s="7">
        <f>AVERAGE(D54:D65)</f>
        <v>12</v>
      </c>
      <c r="E66" s="7">
        <f>AVERAGE(E54:E65)</f>
        <v>9.5833333333333339</v>
      </c>
      <c r="F66" s="87">
        <f t="shared" si="35"/>
        <v>0.97891222927861909</v>
      </c>
      <c r="G66" s="93">
        <f>AVERAGE(G54:G65)</f>
        <v>2.1139634220503283E-2</v>
      </c>
    </row>
    <row r="67" spans="2:7" ht="15.75" thickTop="1" x14ac:dyDescent="0.25"/>
  </sheetData>
  <mergeCells count="1">
    <mergeCell ref="C2:D2"/>
  </mergeCells>
  <phoneticPr fontId="7" type="noConversion"/>
  <conditionalFormatting sqref="I39:M50 P39:S49 P51:S51">
    <cfRule type="cellIs" dxfId="26" priority="19" operator="lessThan">
      <formula>0</formula>
    </cfRule>
  </conditionalFormatting>
  <conditionalFormatting sqref="C39:F50">
    <cfRule type="cellIs" dxfId="25" priority="18" operator="lessThan">
      <formula>0</formula>
    </cfRule>
  </conditionalFormatting>
  <conditionalFormatting sqref="C22:F32">
    <cfRule type="cellIs" dxfId="24" priority="17" operator="lessThan">
      <formula>0</formula>
    </cfRule>
  </conditionalFormatting>
  <conditionalFormatting sqref="I22:M33">
    <cfRule type="cellIs" dxfId="23" priority="16" operator="lessThan">
      <formula>0</formula>
    </cfRule>
  </conditionalFormatting>
  <conditionalFormatting sqref="T22:T32">
    <cfRule type="cellIs" dxfId="22" priority="15" operator="lessThan">
      <formula>0</formula>
    </cfRule>
  </conditionalFormatting>
  <conditionalFormatting sqref="P22:S32">
    <cfRule type="cellIs" dxfId="21" priority="13" operator="lessThan">
      <formula>0</formula>
    </cfRule>
  </conditionalFormatting>
  <conditionalFormatting sqref="P33:S33">
    <cfRule type="cellIs" dxfId="20" priority="12" operator="lessThan">
      <formula>0</formula>
    </cfRule>
  </conditionalFormatting>
  <conditionalFormatting sqref="P50:S50">
    <cfRule type="cellIs" dxfId="19" priority="11" operator="lessThan">
      <formula>0</formula>
    </cfRule>
  </conditionalFormatting>
  <conditionalFormatting sqref="F54:F65">
    <cfRule type="cellIs" dxfId="18" priority="6" operator="lessThan">
      <formula>0</formula>
    </cfRule>
    <cfRule type="cellIs" dxfId="17" priority="5" operator="greaterThan">
      <formula>0</formula>
    </cfRule>
  </conditionalFormatting>
  <conditionalFormatting sqref="F66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G54:G66">
    <cfRule type="cellIs" dxfId="0" priority="2" operator="greaterThan">
      <formula>0.03</formula>
    </cfRule>
    <cfRule type="cellIs" dxfId="1" priority="1" operator="lessThan">
      <formula>0.03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62810-7CD8-4476-8B5A-24818E3E7AB8}">
  <dimension ref="A2:T67"/>
  <sheetViews>
    <sheetView showGridLines="0" topLeftCell="A50" workbookViewId="0">
      <selection activeCell="B53" sqref="B53:F66"/>
    </sheetView>
  </sheetViews>
  <sheetFormatPr baseColWidth="10" defaultRowHeight="15" x14ac:dyDescent="0.25"/>
  <cols>
    <col min="1" max="1" width="4.85546875" customWidth="1"/>
    <col min="2" max="2" width="23.7109375" bestFit="1" customWidth="1"/>
    <col min="3" max="5" width="13" bestFit="1" customWidth="1"/>
    <col min="6" max="6" width="12.140625" bestFit="1" customWidth="1"/>
    <col min="7" max="7" width="12" bestFit="1" customWidth="1"/>
    <col min="8" max="8" width="17.5703125" bestFit="1" customWidth="1"/>
    <col min="9" max="9" width="12" bestFit="1" customWidth="1"/>
    <col min="10" max="10" width="11.5703125" bestFit="1" customWidth="1"/>
    <col min="11" max="13" width="12" bestFit="1" customWidth="1"/>
    <col min="16" max="18" width="13" bestFit="1" customWidth="1"/>
    <col min="19" max="19" width="12" bestFit="1" customWidth="1"/>
  </cols>
  <sheetData>
    <row r="2" spans="1:9" ht="15.75" x14ac:dyDescent="0.25">
      <c r="A2" s="23"/>
      <c r="B2" s="24" t="s">
        <v>0</v>
      </c>
      <c r="C2" s="46" t="s">
        <v>2</v>
      </c>
      <c r="D2" s="46"/>
      <c r="E2" s="22">
        <v>0.3</v>
      </c>
      <c r="F2" s="22">
        <v>0.1</v>
      </c>
      <c r="G2" s="22">
        <v>0.05</v>
      </c>
    </row>
    <row r="3" spans="1:9" x14ac:dyDescent="0.25">
      <c r="D3" s="1"/>
      <c r="E3" s="1"/>
      <c r="F3" s="1"/>
    </row>
    <row r="4" spans="1:9" x14ac:dyDescent="0.25">
      <c r="B4" s="19" t="s">
        <v>8</v>
      </c>
      <c r="C4" s="20">
        <v>2021</v>
      </c>
      <c r="D4" s="20">
        <v>2022</v>
      </c>
      <c r="E4" s="20">
        <v>2023</v>
      </c>
      <c r="F4" s="20">
        <v>2024</v>
      </c>
      <c r="G4" s="21">
        <v>2025</v>
      </c>
    </row>
    <row r="5" spans="1:9" x14ac:dyDescent="0.25">
      <c r="B5" s="14" t="s">
        <v>17</v>
      </c>
      <c r="C5" s="49">
        <f>Users!C5*Inputs!$C$3</f>
        <v>10000</v>
      </c>
      <c r="D5" s="49">
        <f>Users!D5*Inputs!$C$3</f>
        <v>102000</v>
      </c>
      <c r="E5" s="50">
        <f t="shared" ref="E5:G16" si="0">(D5*(1+E$2))</f>
        <v>132600</v>
      </c>
      <c r="F5" s="50">
        <f t="shared" si="0"/>
        <v>145860</v>
      </c>
      <c r="G5" s="51">
        <f t="shared" si="0"/>
        <v>153153</v>
      </c>
      <c r="I5" s="15" t="s">
        <v>13</v>
      </c>
    </row>
    <row r="6" spans="1:9" x14ac:dyDescent="0.25">
      <c r="B6" s="14" t="s">
        <v>18</v>
      </c>
      <c r="C6" s="49">
        <f>Users!C6*Inputs!$C$3</f>
        <v>6000</v>
      </c>
      <c r="D6" s="49">
        <f>Users!D6*Inputs!$C$3</f>
        <v>101900</v>
      </c>
      <c r="E6" s="50">
        <f t="shared" si="0"/>
        <v>132470</v>
      </c>
      <c r="F6" s="50">
        <f t="shared" si="0"/>
        <v>145717</v>
      </c>
      <c r="G6" s="51">
        <f t="shared" si="0"/>
        <v>153002.85</v>
      </c>
      <c r="I6" s="16" t="s">
        <v>14</v>
      </c>
    </row>
    <row r="7" spans="1:9" x14ac:dyDescent="0.25">
      <c r="B7" s="14" t="s">
        <v>19</v>
      </c>
      <c r="C7" s="49">
        <f>Users!C7*Inputs!$C$3</f>
        <v>4000</v>
      </c>
      <c r="D7" s="49">
        <f>Users!D7*Inputs!$C$3</f>
        <v>102200</v>
      </c>
      <c r="E7" s="50">
        <f t="shared" si="0"/>
        <v>132860</v>
      </c>
      <c r="F7" s="50">
        <f t="shared" si="0"/>
        <v>146146</v>
      </c>
      <c r="G7" s="51">
        <f t="shared" si="0"/>
        <v>153453.30000000002</v>
      </c>
    </row>
    <row r="8" spans="1:9" x14ac:dyDescent="0.25">
      <c r="B8" s="14" t="s">
        <v>20</v>
      </c>
      <c r="C8" s="49">
        <f>Users!C8*Inputs!$C$3</f>
        <v>5000</v>
      </c>
      <c r="D8" s="49">
        <f>Users!D8*Inputs!$C$3</f>
        <v>102400</v>
      </c>
      <c r="E8" s="50">
        <f t="shared" si="0"/>
        <v>133120</v>
      </c>
      <c r="F8" s="50">
        <f t="shared" si="0"/>
        <v>146432</v>
      </c>
      <c r="G8" s="51">
        <f t="shared" si="0"/>
        <v>153753.60000000001</v>
      </c>
    </row>
    <row r="9" spans="1:9" x14ac:dyDescent="0.25">
      <c r="B9" s="14" t="s">
        <v>21</v>
      </c>
      <c r="C9" s="49">
        <f>Users!C9*Inputs!$C$3</f>
        <v>7000</v>
      </c>
      <c r="D9" s="49">
        <f>Users!D9*Inputs!$C$3</f>
        <v>103000</v>
      </c>
      <c r="E9" s="50">
        <f t="shared" si="0"/>
        <v>133900</v>
      </c>
      <c r="F9" s="50">
        <f t="shared" si="0"/>
        <v>147290</v>
      </c>
      <c r="G9" s="51">
        <f t="shared" si="0"/>
        <v>154654.5</v>
      </c>
    </row>
    <row r="10" spans="1:9" x14ac:dyDescent="0.25">
      <c r="B10" s="14" t="s">
        <v>22</v>
      </c>
      <c r="C10" s="49">
        <f>Users!C10*Inputs!$C$3</f>
        <v>9000</v>
      </c>
      <c r="D10" s="50">
        <f>Users!D10*Inputs!$C$3</f>
        <v>100000</v>
      </c>
      <c r="E10" s="50">
        <f t="shared" si="0"/>
        <v>130000</v>
      </c>
      <c r="F10" s="50">
        <f t="shared" si="0"/>
        <v>143000</v>
      </c>
      <c r="G10" s="51">
        <f t="shared" si="0"/>
        <v>150150</v>
      </c>
    </row>
    <row r="11" spans="1:9" x14ac:dyDescent="0.25">
      <c r="B11" s="14" t="s">
        <v>23</v>
      </c>
      <c r="C11" s="49">
        <f>Users!C11*Inputs!$C$3</f>
        <v>10000</v>
      </c>
      <c r="D11" s="50">
        <f>Users!D11*Inputs!$C$3</f>
        <v>105000</v>
      </c>
      <c r="E11" s="50">
        <f t="shared" si="0"/>
        <v>136500</v>
      </c>
      <c r="F11" s="50">
        <f t="shared" si="0"/>
        <v>150150</v>
      </c>
      <c r="G11" s="51">
        <f t="shared" si="0"/>
        <v>157657.5</v>
      </c>
    </row>
    <row r="12" spans="1:9" x14ac:dyDescent="0.25">
      <c r="B12" s="14" t="s">
        <v>24</v>
      </c>
      <c r="C12" s="49">
        <f>Users!C12*Inputs!$C$3</f>
        <v>30000</v>
      </c>
      <c r="D12" s="50">
        <f>Users!D12*Inputs!$C$3</f>
        <v>102800</v>
      </c>
      <c r="E12" s="50">
        <f t="shared" si="0"/>
        <v>133640</v>
      </c>
      <c r="F12" s="50">
        <f t="shared" si="0"/>
        <v>147004</v>
      </c>
      <c r="G12" s="51">
        <f t="shared" si="0"/>
        <v>154354.20000000001</v>
      </c>
      <c r="I12" s="2"/>
    </row>
    <row r="13" spans="1:9" x14ac:dyDescent="0.25">
      <c r="B13" s="14" t="s">
        <v>25</v>
      </c>
      <c r="C13" s="49">
        <f>Users!C13*Inputs!$C$3</f>
        <v>50000</v>
      </c>
      <c r="D13" s="50">
        <f>Users!D13*Inputs!$C$3</f>
        <v>103400</v>
      </c>
      <c r="E13" s="50">
        <f t="shared" si="0"/>
        <v>134420</v>
      </c>
      <c r="F13" s="50">
        <f t="shared" si="0"/>
        <v>147862</v>
      </c>
      <c r="G13" s="51">
        <f t="shared" si="0"/>
        <v>155255.1</v>
      </c>
    </row>
    <row r="14" spans="1:9" x14ac:dyDescent="0.25">
      <c r="B14" s="14" t="s">
        <v>26</v>
      </c>
      <c r="C14" s="49">
        <f>Users!C14*Inputs!$C$3</f>
        <v>70000</v>
      </c>
      <c r="D14" s="50">
        <f>Users!D14*Inputs!$C$3</f>
        <v>102700</v>
      </c>
      <c r="E14" s="50">
        <f t="shared" si="0"/>
        <v>133510</v>
      </c>
      <c r="F14" s="50">
        <f t="shared" si="0"/>
        <v>146861</v>
      </c>
      <c r="G14" s="51">
        <f t="shared" si="0"/>
        <v>154204.05000000002</v>
      </c>
    </row>
    <row r="15" spans="1:9" x14ac:dyDescent="0.25">
      <c r="B15" s="14" t="s">
        <v>27</v>
      </c>
      <c r="C15" s="49">
        <f>Users!C15*Inputs!$C$3</f>
        <v>80000</v>
      </c>
      <c r="D15" s="50">
        <f>Users!D15*Inputs!$C$3</f>
        <v>102800</v>
      </c>
      <c r="E15" s="50">
        <f t="shared" si="0"/>
        <v>133640</v>
      </c>
      <c r="F15" s="50">
        <f t="shared" si="0"/>
        <v>147004</v>
      </c>
      <c r="G15" s="51">
        <f t="shared" si="0"/>
        <v>154354.20000000001</v>
      </c>
    </row>
    <row r="16" spans="1:9" x14ac:dyDescent="0.25">
      <c r="B16" s="14" t="s">
        <v>28</v>
      </c>
      <c r="C16" s="49">
        <f>Users!C16*Inputs!$C$3</f>
        <v>90000</v>
      </c>
      <c r="D16" s="50">
        <f>Users!D16*Inputs!$C$3</f>
        <v>100000</v>
      </c>
      <c r="E16" s="50">
        <f t="shared" si="0"/>
        <v>130000</v>
      </c>
      <c r="F16" s="50">
        <f t="shared" si="0"/>
        <v>143000</v>
      </c>
      <c r="G16" s="51">
        <f t="shared" si="0"/>
        <v>150150</v>
      </c>
    </row>
    <row r="17" spans="2:20" ht="15.75" thickBot="1" x14ac:dyDescent="0.3">
      <c r="B17" s="17"/>
      <c r="C17" s="52">
        <f>SUM(C5:C16)</f>
        <v>371000</v>
      </c>
      <c r="D17" s="52">
        <f>SUM(D5:D16)</f>
        <v>1228200</v>
      </c>
      <c r="E17" s="52">
        <f t="shared" ref="E17:G17" si="1">SUM(E5:E16)</f>
        <v>1596660</v>
      </c>
      <c r="F17" s="52">
        <f t="shared" si="1"/>
        <v>1756326</v>
      </c>
      <c r="G17" s="53">
        <f t="shared" si="1"/>
        <v>1844142.3</v>
      </c>
    </row>
    <row r="18" spans="2:20" ht="15.75" thickTop="1" x14ac:dyDescent="0.25">
      <c r="C18" s="9" t="s">
        <v>7</v>
      </c>
      <c r="D18" s="10">
        <f>D17/C17-1</f>
        <v>2.3105121293800539</v>
      </c>
      <c r="E18" s="10">
        <f>E17/D17-1</f>
        <v>0.30000000000000004</v>
      </c>
      <c r="F18" s="10">
        <f>F17/E17-1</f>
        <v>0.10000000000000009</v>
      </c>
      <c r="G18" s="10">
        <f>G17/F17-1</f>
        <v>5.0000000000000044E-2</v>
      </c>
    </row>
    <row r="19" spans="2:20" x14ac:dyDescent="0.25">
      <c r="D19" s="2"/>
      <c r="E19" s="2"/>
      <c r="F19" s="2"/>
      <c r="G19" s="2"/>
    </row>
    <row r="20" spans="2:20" ht="15.75" x14ac:dyDescent="0.25">
      <c r="B20" s="8" t="s">
        <v>1</v>
      </c>
      <c r="H20" s="8" t="s">
        <v>50</v>
      </c>
      <c r="O20" s="8" t="s">
        <v>4</v>
      </c>
    </row>
    <row r="21" spans="2:20" x14ac:dyDescent="0.25">
      <c r="B21" s="25" t="s">
        <v>8</v>
      </c>
      <c r="C21" s="20" t="s">
        <v>12</v>
      </c>
      <c r="D21" s="20" t="s">
        <v>9</v>
      </c>
      <c r="E21" s="20" t="s">
        <v>10</v>
      </c>
      <c r="F21" s="21" t="s">
        <v>11</v>
      </c>
      <c r="H21" s="28" t="s">
        <v>8</v>
      </c>
      <c r="I21" s="12">
        <v>2021</v>
      </c>
      <c r="J21" s="12">
        <v>2022</v>
      </c>
      <c r="K21" s="12">
        <v>2023</v>
      </c>
      <c r="L21" s="12">
        <v>2024</v>
      </c>
      <c r="M21" s="13">
        <v>2025</v>
      </c>
      <c r="O21" s="25" t="s">
        <v>8</v>
      </c>
      <c r="P21" s="20" t="str">
        <f>C21</f>
        <v>2022-2021</v>
      </c>
      <c r="Q21" s="20" t="str">
        <f>D21</f>
        <v>2023-2022</v>
      </c>
      <c r="R21" s="20" t="str">
        <f>E21</f>
        <v>2024-2023</v>
      </c>
      <c r="S21" s="21" t="str">
        <f>F21</f>
        <v>2025-2024</v>
      </c>
    </row>
    <row r="22" spans="2:20" x14ac:dyDescent="0.25">
      <c r="B22" s="41" t="s">
        <v>15</v>
      </c>
      <c r="C22" s="79">
        <f t="shared" ref="C22:F32" si="2">D6-C5</f>
        <v>91900</v>
      </c>
      <c r="D22" s="80">
        <f t="shared" si="2"/>
        <v>30470</v>
      </c>
      <c r="E22" s="80">
        <f t="shared" si="2"/>
        <v>13117</v>
      </c>
      <c r="F22" s="81">
        <f t="shared" si="2"/>
        <v>7142.8500000000058</v>
      </c>
      <c r="H22" s="43" t="str">
        <f>B22</f>
        <v>Ene-Feb</v>
      </c>
      <c r="I22" s="76">
        <f>C6-C5</f>
        <v>-4000</v>
      </c>
      <c r="J22" s="76">
        <f t="shared" ref="I22:M32" si="3">D6-D5</f>
        <v>-100</v>
      </c>
      <c r="K22" s="77">
        <f t="shared" si="3"/>
        <v>-130</v>
      </c>
      <c r="L22" s="77">
        <f t="shared" si="3"/>
        <v>-143</v>
      </c>
      <c r="M22" s="78">
        <f t="shared" si="3"/>
        <v>-150.14999999999418</v>
      </c>
      <c r="O22" s="44" t="str">
        <f>B5</f>
        <v>Enero</v>
      </c>
      <c r="P22" s="76">
        <f>D5-C5</f>
        <v>92000</v>
      </c>
      <c r="Q22" s="77">
        <f t="shared" ref="P22:S33" si="4">E5-D5</f>
        <v>30600</v>
      </c>
      <c r="R22" s="77">
        <f t="shared" si="4"/>
        <v>13260</v>
      </c>
      <c r="S22" s="78">
        <f t="shared" si="4"/>
        <v>7293</v>
      </c>
      <c r="T22" s="6"/>
    </row>
    <row r="23" spans="2:20" x14ac:dyDescent="0.25">
      <c r="B23" s="42" t="s">
        <v>29</v>
      </c>
      <c r="C23" s="76">
        <f t="shared" si="2"/>
        <v>96200</v>
      </c>
      <c r="D23" s="77">
        <f t="shared" si="2"/>
        <v>30960</v>
      </c>
      <c r="E23" s="77">
        <f t="shared" si="2"/>
        <v>13676</v>
      </c>
      <c r="F23" s="78">
        <f t="shared" si="2"/>
        <v>7736.3000000000175</v>
      </c>
      <c r="H23" s="43" t="str">
        <f t="shared" ref="H23:H32" si="5">B23</f>
        <v>Feb-Mar</v>
      </c>
      <c r="I23" s="76">
        <f t="shared" si="3"/>
        <v>-2000</v>
      </c>
      <c r="J23" s="76">
        <f>D7-D6</f>
        <v>300</v>
      </c>
      <c r="K23" s="77">
        <f t="shared" si="3"/>
        <v>390</v>
      </c>
      <c r="L23" s="77">
        <f t="shared" si="3"/>
        <v>429</v>
      </c>
      <c r="M23" s="78">
        <f t="shared" si="3"/>
        <v>450.45000000001164</v>
      </c>
      <c r="O23" s="44" t="str">
        <f t="shared" ref="O23:O33" si="6">B6</f>
        <v>Febrero</v>
      </c>
      <c r="P23" s="76">
        <f t="shared" si="4"/>
        <v>95900</v>
      </c>
      <c r="Q23" s="77">
        <f t="shared" si="4"/>
        <v>30570</v>
      </c>
      <c r="R23" s="77">
        <f t="shared" si="4"/>
        <v>13247</v>
      </c>
      <c r="S23" s="78">
        <f t="shared" si="4"/>
        <v>7285.8500000000058</v>
      </c>
      <c r="T23" s="6"/>
    </row>
    <row r="24" spans="2:20" x14ac:dyDescent="0.25">
      <c r="B24" s="42" t="s">
        <v>16</v>
      </c>
      <c r="C24" s="76">
        <f t="shared" si="2"/>
        <v>98400</v>
      </c>
      <c r="D24" s="77">
        <f t="shared" si="2"/>
        <v>30920</v>
      </c>
      <c r="E24" s="77">
        <f t="shared" si="2"/>
        <v>13572</v>
      </c>
      <c r="F24" s="78">
        <f t="shared" si="2"/>
        <v>7607.6000000000058</v>
      </c>
      <c r="H24" s="43" t="str">
        <f t="shared" si="5"/>
        <v>Mar-Abr</v>
      </c>
      <c r="I24" s="76">
        <f t="shared" si="3"/>
        <v>1000</v>
      </c>
      <c r="J24" s="76">
        <f>D8-D7</f>
        <v>200</v>
      </c>
      <c r="K24" s="77">
        <f t="shared" si="3"/>
        <v>260</v>
      </c>
      <c r="L24" s="77">
        <f t="shared" si="3"/>
        <v>286</v>
      </c>
      <c r="M24" s="78">
        <f t="shared" si="3"/>
        <v>300.29999999998836</v>
      </c>
      <c r="O24" s="44" t="str">
        <f t="shared" si="6"/>
        <v>Marzo</v>
      </c>
      <c r="P24" s="76">
        <f t="shared" si="4"/>
        <v>98200</v>
      </c>
      <c r="Q24" s="77">
        <f t="shared" si="4"/>
        <v>30660</v>
      </c>
      <c r="R24" s="77">
        <f t="shared" si="4"/>
        <v>13286</v>
      </c>
      <c r="S24" s="78">
        <f t="shared" si="4"/>
        <v>7307.3000000000175</v>
      </c>
      <c r="T24" s="6"/>
    </row>
    <row r="25" spans="2:20" x14ac:dyDescent="0.25">
      <c r="B25" s="42" t="s">
        <v>30</v>
      </c>
      <c r="C25" s="76">
        <f t="shared" si="2"/>
        <v>98000</v>
      </c>
      <c r="D25" s="77">
        <f t="shared" si="2"/>
        <v>31500</v>
      </c>
      <c r="E25" s="77">
        <f t="shared" si="2"/>
        <v>14170</v>
      </c>
      <c r="F25" s="78">
        <f t="shared" si="2"/>
        <v>8222.5</v>
      </c>
      <c r="H25" s="43" t="str">
        <f t="shared" si="5"/>
        <v>Abr-May</v>
      </c>
      <c r="I25" s="76">
        <f t="shared" si="3"/>
        <v>2000</v>
      </c>
      <c r="J25" s="76">
        <f t="shared" si="3"/>
        <v>600</v>
      </c>
      <c r="K25" s="77">
        <f t="shared" si="3"/>
        <v>780</v>
      </c>
      <c r="L25" s="77">
        <f t="shared" si="3"/>
        <v>858</v>
      </c>
      <c r="M25" s="78">
        <f t="shared" si="3"/>
        <v>900.89999999999418</v>
      </c>
      <c r="O25" s="44" t="str">
        <f t="shared" si="6"/>
        <v>Abril</v>
      </c>
      <c r="P25" s="76">
        <f t="shared" si="4"/>
        <v>97400</v>
      </c>
      <c r="Q25" s="77">
        <f t="shared" si="4"/>
        <v>30720</v>
      </c>
      <c r="R25" s="77">
        <f t="shared" si="4"/>
        <v>13312</v>
      </c>
      <c r="S25" s="78">
        <f t="shared" si="4"/>
        <v>7321.6000000000058</v>
      </c>
      <c r="T25" s="6"/>
    </row>
    <row r="26" spans="2:20" x14ac:dyDescent="0.25">
      <c r="B26" s="42" t="s">
        <v>31</v>
      </c>
      <c r="C26" s="77">
        <f t="shared" si="2"/>
        <v>93000</v>
      </c>
      <c r="D26" s="77">
        <f t="shared" si="2"/>
        <v>27000</v>
      </c>
      <c r="E26" s="77">
        <f t="shared" si="2"/>
        <v>9100</v>
      </c>
      <c r="F26" s="78">
        <f t="shared" si="2"/>
        <v>2860</v>
      </c>
      <c r="H26" s="43" t="str">
        <f t="shared" si="5"/>
        <v>May-Jun</v>
      </c>
      <c r="I26" s="76">
        <f t="shared" si="3"/>
        <v>2000</v>
      </c>
      <c r="J26" s="76">
        <f t="shared" si="3"/>
        <v>-3000</v>
      </c>
      <c r="K26" s="77">
        <f t="shared" si="3"/>
        <v>-3900</v>
      </c>
      <c r="L26" s="77">
        <f t="shared" si="3"/>
        <v>-4290</v>
      </c>
      <c r="M26" s="78">
        <f t="shared" si="3"/>
        <v>-4504.5</v>
      </c>
      <c r="O26" s="44" t="str">
        <f t="shared" si="6"/>
        <v>Mayo</v>
      </c>
      <c r="P26" s="77">
        <f t="shared" si="4"/>
        <v>96000</v>
      </c>
      <c r="Q26" s="77">
        <f t="shared" si="4"/>
        <v>30900</v>
      </c>
      <c r="R26" s="77">
        <f t="shared" si="4"/>
        <v>13390</v>
      </c>
      <c r="S26" s="78">
        <f t="shared" si="4"/>
        <v>7364.5</v>
      </c>
      <c r="T26" s="6"/>
    </row>
    <row r="27" spans="2:20" x14ac:dyDescent="0.25">
      <c r="B27" s="42" t="s">
        <v>32</v>
      </c>
      <c r="C27" s="77">
        <f t="shared" si="2"/>
        <v>96000</v>
      </c>
      <c r="D27" s="77">
        <f t="shared" si="2"/>
        <v>36500</v>
      </c>
      <c r="E27" s="77">
        <f t="shared" si="2"/>
        <v>20150</v>
      </c>
      <c r="F27" s="78">
        <f t="shared" si="2"/>
        <v>14657.5</v>
      </c>
      <c r="H27" s="43" t="str">
        <f t="shared" si="5"/>
        <v>Jun-Jul</v>
      </c>
      <c r="I27" s="76">
        <f t="shared" si="3"/>
        <v>1000</v>
      </c>
      <c r="J27" s="77">
        <f t="shared" si="3"/>
        <v>5000</v>
      </c>
      <c r="K27" s="77">
        <f t="shared" si="3"/>
        <v>6500</v>
      </c>
      <c r="L27" s="77">
        <f t="shared" si="3"/>
        <v>7150</v>
      </c>
      <c r="M27" s="78">
        <f t="shared" si="3"/>
        <v>7507.5</v>
      </c>
      <c r="O27" s="44" t="str">
        <f t="shared" si="6"/>
        <v>Junio</v>
      </c>
      <c r="P27" s="77">
        <f t="shared" si="4"/>
        <v>91000</v>
      </c>
      <c r="Q27" s="77">
        <f t="shared" si="4"/>
        <v>30000</v>
      </c>
      <c r="R27" s="77">
        <f t="shared" si="4"/>
        <v>13000</v>
      </c>
      <c r="S27" s="78">
        <f t="shared" si="4"/>
        <v>7150</v>
      </c>
      <c r="T27" s="6"/>
    </row>
    <row r="28" spans="2:20" x14ac:dyDescent="0.25">
      <c r="B28" s="42" t="s">
        <v>33</v>
      </c>
      <c r="C28" s="77">
        <f t="shared" si="2"/>
        <v>92800</v>
      </c>
      <c r="D28" s="77">
        <f t="shared" si="2"/>
        <v>28640</v>
      </c>
      <c r="E28" s="77">
        <f t="shared" si="2"/>
        <v>10504</v>
      </c>
      <c r="F28" s="78">
        <f t="shared" si="2"/>
        <v>4204.2000000000116</v>
      </c>
      <c r="H28" s="43" t="str">
        <f t="shared" si="5"/>
        <v>Jul-Ago</v>
      </c>
      <c r="I28" s="76">
        <f t="shared" si="3"/>
        <v>20000</v>
      </c>
      <c r="J28" s="77">
        <f t="shared" si="3"/>
        <v>-2200</v>
      </c>
      <c r="K28" s="77">
        <f t="shared" si="3"/>
        <v>-2860</v>
      </c>
      <c r="L28" s="77">
        <f t="shared" si="3"/>
        <v>-3146</v>
      </c>
      <c r="M28" s="78">
        <f t="shared" si="3"/>
        <v>-3303.2999999999884</v>
      </c>
      <c r="O28" s="44" t="str">
        <f t="shared" si="6"/>
        <v>Julio</v>
      </c>
      <c r="P28" s="77">
        <f t="shared" si="4"/>
        <v>95000</v>
      </c>
      <c r="Q28" s="77">
        <f t="shared" si="4"/>
        <v>31500</v>
      </c>
      <c r="R28" s="77">
        <f t="shared" si="4"/>
        <v>13650</v>
      </c>
      <c r="S28" s="78">
        <f t="shared" si="4"/>
        <v>7507.5</v>
      </c>
      <c r="T28" s="6"/>
    </row>
    <row r="29" spans="2:20" x14ac:dyDescent="0.25">
      <c r="B29" s="42" t="s">
        <v>34</v>
      </c>
      <c r="C29" s="77">
        <f t="shared" si="2"/>
        <v>73400</v>
      </c>
      <c r="D29" s="77">
        <f t="shared" si="2"/>
        <v>31620</v>
      </c>
      <c r="E29" s="77">
        <f t="shared" si="2"/>
        <v>14222</v>
      </c>
      <c r="F29" s="78">
        <f t="shared" si="2"/>
        <v>8251.1000000000058</v>
      </c>
      <c r="H29" s="43" t="str">
        <f t="shared" si="5"/>
        <v>Ago-Sept</v>
      </c>
      <c r="I29" s="76">
        <f t="shared" si="3"/>
        <v>20000</v>
      </c>
      <c r="J29" s="77">
        <f t="shared" si="3"/>
        <v>600</v>
      </c>
      <c r="K29" s="77">
        <f t="shared" si="3"/>
        <v>780</v>
      </c>
      <c r="L29" s="77">
        <f t="shared" si="3"/>
        <v>858</v>
      </c>
      <c r="M29" s="78">
        <f t="shared" si="3"/>
        <v>900.89999999999418</v>
      </c>
      <c r="O29" s="44" t="str">
        <f t="shared" si="6"/>
        <v>Agosto</v>
      </c>
      <c r="P29" s="77">
        <f t="shared" si="4"/>
        <v>72800</v>
      </c>
      <c r="Q29" s="77">
        <f t="shared" si="4"/>
        <v>30840</v>
      </c>
      <c r="R29" s="77">
        <f t="shared" si="4"/>
        <v>13364</v>
      </c>
      <c r="S29" s="78">
        <f t="shared" si="4"/>
        <v>7350.2000000000116</v>
      </c>
      <c r="T29" s="6"/>
    </row>
    <row r="30" spans="2:20" x14ac:dyDescent="0.25">
      <c r="B30" s="42" t="s">
        <v>35</v>
      </c>
      <c r="C30" s="77">
        <f t="shared" si="2"/>
        <v>52700</v>
      </c>
      <c r="D30" s="77">
        <f t="shared" si="2"/>
        <v>30110</v>
      </c>
      <c r="E30" s="77">
        <f t="shared" si="2"/>
        <v>12441</v>
      </c>
      <c r="F30" s="78">
        <f t="shared" si="2"/>
        <v>6342.0500000000175</v>
      </c>
      <c r="H30" s="43" t="str">
        <f t="shared" si="5"/>
        <v>Sept-Oct</v>
      </c>
      <c r="I30" s="76">
        <f t="shared" si="3"/>
        <v>20000</v>
      </c>
      <c r="J30" s="77">
        <f t="shared" si="3"/>
        <v>-700</v>
      </c>
      <c r="K30" s="77">
        <f t="shared" si="3"/>
        <v>-910</v>
      </c>
      <c r="L30" s="77">
        <f t="shared" si="3"/>
        <v>-1001</v>
      </c>
      <c r="M30" s="78">
        <f t="shared" si="3"/>
        <v>-1051.0499999999884</v>
      </c>
      <c r="O30" s="44" t="str">
        <f t="shared" si="6"/>
        <v>Septiembre</v>
      </c>
      <c r="P30" s="77">
        <f t="shared" si="4"/>
        <v>53400</v>
      </c>
      <c r="Q30" s="77">
        <f t="shared" si="4"/>
        <v>31020</v>
      </c>
      <c r="R30" s="77">
        <f t="shared" si="4"/>
        <v>13442</v>
      </c>
      <c r="S30" s="78">
        <f t="shared" si="4"/>
        <v>7393.1000000000058</v>
      </c>
      <c r="T30" s="6"/>
    </row>
    <row r="31" spans="2:20" x14ac:dyDescent="0.25">
      <c r="B31" s="42" t="s">
        <v>36</v>
      </c>
      <c r="C31" s="77">
        <f t="shared" si="2"/>
        <v>32800</v>
      </c>
      <c r="D31" s="77">
        <f t="shared" si="2"/>
        <v>30940</v>
      </c>
      <c r="E31" s="77">
        <f t="shared" si="2"/>
        <v>13494</v>
      </c>
      <c r="F31" s="78">
        <f t="shared" si="2"/>
        <v>7493.2000000000116</v>
      </c>
      <c r="H31" s="43" t="str">
        <f t="shared" si="5"/>
        <v>Oct-Nov</v>
      </c>
      <c r="I31" s="76">
        <f t="shared" si="3"/>
        <v>10000</v>
      </c>
      <c r="J31" s="77">
        <f t="shared" si="3"/>
        <v>100</v>
      </c>
      <c r="K31" s="77">
        <f t="shared" si="3"/>
        <v>130</v>
      </c>
      <c r="L31" s="77">
        <f t="shared" si="3"/>
        <v>143</v>
      </c>
      <c r="M31" s="78">
        <f t="shared" si="3"/>
        <v>150.14999999999418</v>
      </c>
      <c r="O31" s="44" t="str">
        <f t="shared" si="6"/>
        <v>Octubre</v>
      </c>
      <c r="P31" s="77">
        <f t="shared" si="4"/>
        <v>32700</v>
      </c>
      <c r="Q31" s="77">
        <f t="shared" si="4"/>
        <v>30810</v>
      </c>
      <c r="R31" s="77">
        <f t="shared" si="4"/>
        <v>13351</v>
      </c>
      <c r="S31" s="78">
        <f t="shared" si="4"/>
        <v>7343.0500000000175</v>
      </c>
      <c r="T31" s="6"/>
    </row>
    <row r="32" spans="2:20" x14ac:dyDescent="0.25">
      <c r="B32" s="42" t="s">
        <v>37</v>
      </c>
      <c r="C32" s="77">
        <f t="shared" si="2"/>
        <v>20000</v>
      </c>
      <c r="D32" s="77">
        <f t="shared" si="2"/>
        <v>27200</v>
      </c>
      <c r="E32" s="77">
        <f t="shared" si="2"/>
        <v>9360</v>
      </c>
      <c r="F32" s="78">
        <f t="shared" si="2"/>
        <v>3146</v>
      </c>
      <c r="H32" s="43" t="str">
        <f t="shared" si="5"/>
        <v>Nov-Dic</v>
      </c>
      <c r="I32" s="76">
        <f t="shared" si="3"/>
        <v>10000</v>
      </c>
      <c r="J32" s="77">
        <f t="shared" si="3"/>
        <v>-2800</v>
      </c>
      <c r="K32" s="77">
        <f t="shared" si="3"/>
        <v>-3640</v>
      </c>
      <c r="L32" s="77">
        <f t="shared" si="3"/>
        <v>-4004</v>
      </c>
      <c r="M32" s="78">
        <f t="shared" si="3"/>
        <v>-4204.2000000000116</v>
      </c>
      <c r="O32" s="44" t="str">
        <f t="shared" si="6"/>
        <v>Noviembre</v>
      </c>
      <c r="P32" s="77">
        <f t="shared" si="4"/>
        <v>22800</v>
      </c>
      <c r="Q32" s="77">
        <f t="shared" si="4"/>
        <v>30840</v>
      </c>
      <c r="R32" s="77">
        <f t="shared" si="4"/>
        <v>13364</v>
      </c>
      <c r="S32" s="78">
        <f t="shared" si="4"/>
        <v>7350.2000000000116</v>
      </c>
      <c r="T32" s="6"/>
    </row>
    <row r="33" spans="2:19" ht="15.75" thickBot="1" x14ac:dyDescent="0.3">
      <c r="B33" s="27"/>
      <c r="C33" s="52">
        <f>SUM(C22:C32)</f>
        <v>845200</v>
      </c>
      <c r="D33" s="52">
        <f>SUM(D22:D32)</f>
        <v>335860</v>
      </c>
      <c r="E33" s="52">
        <f t="shared" ref="E33:F33" si="7">SUM(E22:E32)</f>
        <v>143806</v>
      </c>
      <c r="F33" s="53">
        <f t="shared" si="7"/>
        <v>77663.300000000076</v>
      </c>
      <c r="H33" s="27" t="s">
        <v>6</v>
      </c>
      <c r="I33" s="82">
        <f>SUM(I22:I32)</f>
        <v>80000</v>
      </c>
      <c r="J33" s="82">
        <f>SUM(J22:J32)</f>
        <v>-2000</v>
      </c>
      <c r="K33" s="82">
        <f>SUM(K22:K32)</f>
        <v>-2600</v>
      </c>
      <c r="L33" s="82">
        <f t="shared" ref="L33:M33" si="8">SUM(L22:L32)</f>
        <v>-2860</v>
      </c>
      <c r="M33" s="83">
        <f t="shared" si="8"/>
        <v>-3003</v>
      </c>
      <c r="N33" s="3"/>
      <c r="O33" s="44" t="str">
        <f t="shared" si="6"/>
        <v>Diciembre</v>
      </c>
      <c r="P33" s="77">
        <f t="shared" si="4"/>
        <v>10000</v>
      </c>
      <c r="Q33" s="77">
        <f t="shared" si="4"/>
        <v>30000</v>
      </c>
      <c r="R33" s="77">
        <f t="shared" si="4"/>
        <v>13000</v>
      </c>
      <c r="S33" s="78">
        <f t="shared" si="4"/>
        <v>7150</v>
      </c>
    </row>
    <row r="34" spans="2:19" ht="16.5" thickTop="1" thickBot="1" x14ac:dyDescent="0.3">
      <c r="O34" s="27" t="s">
        <v>5</v>
      </c>
      <c r="P34" s="74">
        <f>SUM(P22:P33)</f>
        <v>857200</v>
      </c>
      <c r="Q34" s="74">
        <f>SUM(Q22:Q33)</f>
        <v>368460</v>
      </c>
      <c r="R34" s="74">
        <f t="shared" ref="Q34:S34" si="9">SUM(R22:R33)</f>
        <v>159666</v>
      </c>
      <c r="S34" s="75">
        <f t="shared" si="9"/>
        <v>87816.300000000076</v>
      </c>
    </row>
    <row r="35" spans="2:19" ht="15.75" thickTop="1" x14ac:dyDescent="0.25">
      <c r="C35" s="4"/>
      <c r="D35" s="4"/>
      <c r="E35" s="4"/>
      <c r="F35" s="4"/>
    </row>
    <row r="37" spans="2:19" ht="15.75" x14ac:dyDescent="0.25">
      <c r="B37" s="8" t="str">
        <f>B20</f>
        <v>Longitudinal</v>
      </c>
      <c r="H37" s="8" t="str">
        <f>H20</f>
        <v>Cross-Directional: Gross MRR Churn Rate</v>
      </c>
      <c r="O37" s="8" t="str">
        <f>O20</f>
        <v>Time-Lag</v>
      </c>
    </row>
    <row r="38" spans="2:19" x14ac:dyDescent="0.25">
      <c r="B38" s="11" t="s">
        <v>8</v>
      </c>
      <c r="C38" s="12" t="str">
        <f>C21</f>
        <v>2022-2021</v>
      </c>
      <c r="D38" s="12" t="str">
        <f>D21</f>
        <v>2023-2022</v>
      </c>
      <c r="E38" s="12" t="str">
        <f>E21</f>
        <v>2024-2023</v>
      </c>
      <c r="F38" s="13" t="str">
        <f>F21</f>
        <v>2025-2024</v>
      </c>
      <c r="H38" s="11" t="s">
        <v>8</v>
      </c>
      <c r="I38" s="12">
        <f>I21</f>
        <v>2021</v>
      </c>
      <c r="J38" s="12">
        <f>J21</f>
        <v>2022</v>
      </c>
      <c r="K38" s="12">
        <f>K21</f>
        <v>2023</v>
      </c>
      <c r="L38" s="12">
        <f>L21</f>
        <v>2024</v>
      </c>
      <c r="M38" s="13">
        <f>M21</f>
        <v>2025</v>
      </c>
      <c r="O38" s="11" t="s">
        <v>8</v>
      </c>
      <c r="P38" s="12" t="str">
        <f>P21</f>
        <v>2022-2021</v>
      </c>
      <c r="Q38" s="12" t="str">
        <f>Q21</f>
        <v>2023-2022</v>
      </c>
      <c r="R38" s="12" t="str">
        <f>R21</f>
        <v>2024-2023</v>
      </c>
      <c r="S38" s="13" t="str">
        <f>S21</f>
        <v>2025-2024</v>
      </c>
    </row>
    <row r="39" spans="2:19" x14ac:dyDescent="0.25">
      <c r="B39" s="26" t="str">
        <f t="shared" ref="B39:B49" si="10">B22</f>
        <v>Ene-Feb</v>
      </c>
      <c r="C39" s="40">
        <f t="shared" ref="C39:F49" si="11">D6/C5-1</f>
        <v>9.19</v>
      </c>
      <c r="D39" s="38">
        <f t="shared" si="11"/>
        <v>0.29872549019607852</v>
      </c>
      <c r="E39" s="38">
        <f t="shared" si="11"/>
        <v>9.892156862745094E-2</v>
      </c>
      <c r="F39" s="39">
        <f t="shared" si="11"/>
        <v>4.897058823529421E-2</v>
      </c>
      <c r="H39" s="26" t="str">
        <f t="shared" ref="H39:H49" si="12">H22</f>
        <v>Ene-Feb</v>
      </c>
      <c r="I39" s="40">
        <f t="shared" ref="I39:M49" si="13">C6/C5-1</f>
        <v>-0.4</v>
      </c>
      <c r="J39" s="40">
        <f t="shared" si="13"/>
        <v>-9.8039215686274161E-4</v>
      </c>
      <c r="K39" s="38">
        <f t="shared" si="13"/>
        <v>-9.8039215686274161E-4</v>
      </c>
      <c r="L39" s="38">
        <f t="shared" si="13"/>
        <v>-9.8039215686274161E-4</v>
      </c>
      <c r="M39" s="39">
        <f t="shared" si="13"/>
        <v>-9.8039215686274161E-4</v>
      </c>
      <c r="O39" s="45" t="str">
        <f t="shared" ref="O39:O50" si="14">O22</f>
        <v>Enero</v>
      </c>
      <c r="P39" s="40">
        <f t="shared" ref="P39:S50" si="15">D5/C5-1</f>
        <v>9.1999999999999993</v>
      </c>
      <c r="Q39" s="38">
        <f t="shared" si="15"/>
        <v>0.30000000000000004</v>
      </c>
      <c r="R39" s="38">
        <f t="shared" si="15"/>
        <v>0.10000000000000009</v>
      </c>
      <c r="S39" s="39">
        <f t="shared" si="15"/>
        <v>5.0000000000000044E-2</v>
      </c>
    </row>
    <row r="40" spans="2:19" x14ac:dyDescent="0.25">
      <c r="B40" s="26" t="str">
        <f t="shared" si="10"/>
        <v>Feb-Mar</v>
      </c>
      <c r="C40" s="40">
        <f t="shared" si="11"/>
        <v>16.033333333333335</v>
      </c>
      <c r="D40" s="38">
        <f t="shared" si="11"/>
        <v>0.30382728164867512</v>
      </c>
      <c r="E40" s="38">
        <f t="shared" si="11"/>
        <v>0.10323846908734047</v>
      </c>
      <c r="F40" s="39">
        <f t="shared" si="11"/>
        <v>5.3091265947007082E-2</v>
      </c>
      <c r="H40" s="26" t="str">
        <f t="shared" si="12"/>
        <v>Feb-Mar</v>
      </c>
      <c r="I40" s="40">
        <f t="shared" si="13"/>
        <v>-0.33333333333333337</v>
      </c>
      <c r="J40" s="40">
        <f t="shared" si="13"/>
        <v>2.9440628066732533E-3</v>
      </c>
      <c r="K40" s="38">
        <f t="shared" si="13"/>
        <v>2.9440628066732533E-3</v>
      </c>
      <c r="L40" s="38">
        <f t="shared" si="13"/>
        <v>2.9440628066732533E-3</v>
      </c>
      <c r="M40" s="39">
        <f t="shared" si="13"/>
        <v>2.9440628066732533E-3</v>
      </c>
      <c r="O40" s="45" t="str">
        <f t="shared" si="14"/>
        <v>Febrero</v>
      </c>
      <c r="P40" s="40">
        <f t="shared" si="15"/>
        <v>15.983333333333334</v>
      </c>
      <c r="Q40" s="38">
        <f t="shared" si="15"/>
        <v>0.30000000000000004</v>
      </c>
      <c r="R40" s="38">
        <f t="shared" si="15"/>
        <v>0.10000000000000009</v>
      </c>
      <c r="S40" s="39">
        <f t="shared" si="15"/>
        <v>5.0000000000000044E-2</v>
      </c>
    </row>
    <row r="41" spans="2:19" x14ac:dyDescent="0.25">
      <c r="B41" s="26" t="str">
        <f t="shared" si="10"/>
        <v>Mar-Abr</v>
      </c>
      <c r="C41" s="40">
        <f t="shared" si="11"/>
        <v>24.6</v>
      </c>
      <c r="D41" s="38">
        <f t="shared" si="11"/>
        <v>0.3025440313111547</v>
      </c>
      <c r="E41" s="38">
        <f t="shared" si="11"/>
        <v>0.10215264187866935</v>
      </c>
      <c r="F41" s="39">
        <f t="shared" si="11"/>
        <v>5.2054794520548064E-2</v>
      </c>
      <c r="H41" s="26" t="str">
        <f t="shared" si="12"/>
        <v>Mar-Abr</v>
      </c>
      <c r="I41" s="40">
        <f t="shared" si="13"/>
        <v>0.25</v>
      </c>
      <c r="J41" s="40">
        <f t="shared" si="13"/>
        <v>1.9569471624265589E-3</v>
      </c>
      <c r="K41" s="38">
        <f t="shared" si="13"/>
        <v>1.9569471624265589E-3</v>
      </c>
      <c r="L41" s="38">
        <f t="shared" si="13"/>
        <v>1.9569471624265589E-3</v>
      </c>
      <c r="M41" s="39">
        <f t="shared" si="13"/>
        <v>1.9569471624265589E-3</v>
      </c>
      <c r="O41" s="45" t="str">
        <f t="shared" si="14"/>
        <v>Marzo</v>
      </c>
      <c r="P41" s="40">
        <f t="shared" si="15"/>
        <v>24.55</v>
      </c>
      <c r="Q41" s="38">
        <f t="shared" si="15"/>
        <v>0.30000000000000004</v>
      </c>
      <c r="R41" s="38">
        <f t="shared" si="15"/>
        <v>0.10000000000000009</v>
      </c>
      <c r="S41" s="39">
        <f t="shared" si="15"/>
        <v>5.0000000000000044E-2</v>
      </c>
    </row>
    <row r="42" spans="2:19" x14ac:dyDescent="0.25">
      <c r="B42" s="26" t="str">
        <f t="shared" si="10"/>
        <v>Abr-May</v>
      </c>
      <c r="C42" s="40">
        <f t="shared" si="11"/>
        <v>19.600000000000001</v>
      </c>
      <c r="D42" s="38">
        <f t="shared" si="11"/>
        <v>0.3076171875</v>
      </c>
      <c r="E42" s="38">
        <f t="shared" si="11"/>
        <v>0.1064453125</v>
      </c>
      <c r="F42" s="39">
        <f t="shared" si="11"/>
        <v>5.615234375E-2</v>
      </c>
      <c r="H42" s="26" t="str">
        <f t="shared" si="12"/>
        <v>Abr-May</v>
      </c>
      <c r="I42" s="40">
        <f t="shared" si="13"/>
        <v>0.39999999999999991</v>
      </c>
      <c r="J42" s="40">
        <f t="shared" si="13"/>
        <v>5.859375E-3</v>
      </c>
      <c r="K42" s="38">
        <f t="shared" si="13"/>
        <v>5.859375E-3</v>
      </c>
      <c r="L42" s="38">
        <f t="shared" si="13"/>
        <v>5.859375E-3</v>
      </c>
      <c r="M42" s="39">
        <f t="shared" si="13"/>
        <v>5.859375E-3</v>
      </c>
      <c r="O42" s="45" t="str">
        <f t="shared" si="14"/>
        <v>Abril</v>
      </c>
      <c r="P42" s="40">
        <f t="shared" si="15"/>
        <v>19.48</v>
      </c>
      <c r="Q42" s="38">
        <f t="shared" si="15"/>
        <v>0.30000000000000004</v>
      </c>
      <c r="R42" s="38">
        <f t="shared" si="15"/>
        <v>0.10000000000000009</v>
      </c>
      <c r="S42" s="39">
        <f t="shared" si="15"/>
        <v>5.0000000000000044E-2</v>
      </c>
    </row>
    <row r="43" spans="2:19" x14ac:dyDescent="0.25">
      <c r="B43" s="26" t="str">
        <f t="shared" si="10"/>
        <v>May-Jun</v>
      </c>
      <c r="C43" s="38">
        <f t="shared" si="11"/>
        <v>13.285714285714286</v>
      </c>
      <c r="D43" s="38">
        <f t="shared" si="11"/>
        <v>0.26213592233009719</v>
      </c>
      <c r="E43" s="38">
        <f t="shared" si="11"/>
        <v>6.7961165048543659E-2</v>
      </c>
      <c r="F43" s="39">
        <f t="shared" si="11"/>
        <v>1.9417475728155331E-2</v>
      </c>
      <c r="H43" s="26" t="str">
        <f t="shared" si="12"/>
        <v>May-Jun</v>
      </c>
      <c r="I43" s="40">
        <f t="shared" si="13"/>
        <v>0.28571428571428581</v>
      </c>
      <c r="J43" s="40">
        <f>D10/D9-1</f>
        <v>-2.9126213592232997E-2</v>
      </c>
      <c r="K43" s="38">
        <f t="shared" si="13"/>
        <v>-2.9126213592232997E-2</v>
      </c>
      <c r="L43" s="38">
        <f t="shared" si="13"/>
        <v>-2.9126213592232997E-2</v>
      </c>
      <c r="M43" s="39">
        <f t="shared" si="13"/>
        <v>-2.9126213592232997E-2</v>
      </c>
      <c r="O43" s="45" t="str">
        <f t="shared" si="14"/>
        <v>Mayo</v>
      </c>
      <c r="P43" s="40">
        <f t="shared" si="15"/>
        <v>13.714285714285714</v>
      </c>
      <c r="Q43" s="38">
        <f t="shared" si="15"/>
        <v>0.30000000000000004</v>
      </c>
      <c r="R43" s="38">
        <f t="shared" si="15"/>
        <v>0.10000000000000009</v>
      </c>
      <c r="S43" s="39">
        <f t="shared" si="15"/>
        <v>5.0000000000000044E-2</v>
      </c>
    </row>
    <row r="44" spans="2:19" x14ac:dyDescent="0.25">
      <c r="B44" s="26" t="str">
        <f t="shared" si="10"/>
        <v>Jun-Jul</v>
      </c>
      <c r="C44" s="38">
        <f t="shared" si="11"/>
        <v>10.666666666666666</v>
      </c>
      <c r="D44" s="38">
        <f t="shared" si="11"/>
        <v>0.36499999999999999</v>
      </c>
      <c r="E44" s="38">
        <f t="shared" si="11"/>
        <v>0.15500000000000003</v>
      </c>
      <c r="F44" s="39">
        <f t="shared" si="11"/>
        <v>0.10250000000000004</v>
      </c>
      <c r="H44" s="26" t="str">
        <f t="shared" si="12"/>
        <v>Jun-Jul</v>
      </c>
      <c r="I44" s="40">
        <f t="shared" si="13"/>
        <v>0.11111111111111116</v>
      </c>
      <c r="J44" s="38">
        <f t="shared" si="13"/>
        <v>5.0000000000000044E-2</v>
      </c>
      <c r="K44" s="38">
        <f t="shared" si="13"/>
        <v>5.0000000000000044E-2</v>
      </c>
      <c r="L44" s="38">
        <f t="shared" si="13"/>
        <v>5.0000000000000044E-2</v>
      </c>
      <c r="M44" s="39">
        <f t="shared" si="13"/>
        <v>5.0000000000000044E-2</v>
      </c>
      <c r="O44" s="45" t="str">
        <f t="shared" si="14"/>
        <v>Junio</v>
      </c>
      <c r="P44" s="38">
        <f t="shared" si="15"/>
        <v>10.111111111111111</v>
      </c>
      <c r="Q44" s="38">
        <f t="shared" si="15"/>
        <v>0.30000000000000004</v>
      </c>
      <c r="R44" s="38">
        <f t="shared" si="15"/>
        <v>0.10000000000000009</v>
      </c>
      <c r="S44" s="39">
        <f t="shared" si="15"/>
        <v>5.0000000000000044E-2</v>
      </c>
    </row>
    <row r="45" spans="2:19" x14ac:dyDescent="0.25">
      <c r="B45" s="26" t="str">
        <f t="shared" si="10"/>
        <v>Jul-Ago</v>
      </c>
      <c r="C45" s="38">
        <f t="shared" si="11"/>
        <v>9.2799999999999994</v>
      </c>
      <c r="D45" s="38">
        <f t="shared" si="11"/>
        <v>0.27276190476190476</v>
      </c>
      <c r="E45" s="38">
        <f t="shared" si="11"/>
        <v>7.6952380952380883E-2</v>
      </c>
      <c r="F45" s="39">
        <f t="shared" si="11"/>
        <v>2.8000000000000025E-2</v>
      </c>
      <c r="H45" s="26" t="str">
        <f t="shared" si="12"/>
        <v>Jul-Ago</v>
      </c>
      <c r="I45" s="40">
        <f t="shared" si="13"/>
        <v>2</v>
      </c>
      <c r="J45" s="38">
        <f t="shared" si="13"/>
        <v>-2.0952380952380945E-2</v>
      </c>
      <c r="K45" s="38">
        <f t="shared" si="13"/>
        <v>-2.0952380952380945E-2</v>
      </c>
      <c r="L45" s="38">
        <f t="shared" si="13"/>
        <v>-2.0952380952380945E-2</v>
      </c>
      <c r="M45" s="39">
        <f t="shared" si="13"/>
        <v>-2.0952380952380834E-2</v>
      </c>
      <c r="O45" s="45" t="str">
        <f t="shared" si="14"/>
        <v>Julio</v>
      </c>
      <c r="P45" s="38">
        <f t="shared" si="15"/>
        <v>9.5</v>
      </c>
      <c r="Q45" s="38">
        <f t="shared" si="15"/>
        <v>0.30000000000000004</v>
      </c>
      <c r="R45" s="38">
        <f t="shared" si="15"/>
        <v>0.10000000000000009</v>
      </c>
      <c r="S45" s="39">
        <f t="shared" si="15"/>
        <v>5.0000000000000044E-2</v>
      </c>
    </row>
    <row r="46" spans="2:19" x14ac:dyDescent="0.25">
      <c r="B46" s="26" t="str">
        <f t="shared" si="10"/>
        <v>Ago-Sept</v>
      </c>
      <c r="C46" s="38">
        <f t="shared" si="11"/>
        <v>2.4466666666666668</v>
      </c>
      <c r="D46" s="38">
        <f t="shared" si="11"/>
        <v>0.30758754863813231</v>
      </c>
      <c r="E46" s="38">
        <f t="shared" si="11"/>
        <v>0.10642023346303509</v>
      </c>
      <c r="F46" s="39">
        <f t="shared" si="11"/>
        <v>5.6128404669260723E-2</v>
      </c>
      <c r="H46" s="26" t="str">
        <f t="shared" si="12"/>
        <v>Ago-Sept</v>
      </c>
      <c r="I46" s="40">
        <f t="shared" si="13"/>
        <v>0.66666666666666674</v>
      </c>
      <c r="J46" s="38">
        <f t="shared" si="13"/>
        <v>5.8365758754863606E-3</v>
      </c>
      <c r="K46" s="38">
        <f t="shared" si="13"/>
        <v>5.8365758754863606E-3</v>
      </c>
      <c r="L46" s="38">
        <f t="shared" si="13"/>
        <v>5.8365758754863606E-3</v>
      </c>
      <c r="M46" s="39">
        <f t="shared" si="13"/>
        <v>5.8365758754863606E-3</v>
      </c>
      <c r="O46" s="45" t="str">
        <f t="shared" si="14"/>
        <v>Agosto</v>
      </c>
      <c r="P46" s="38">
        <f t="shared" si="15"/>
        <v>2.4266666666666667</v>
      </c>
      <c r="Q46" s="38">
        <f t="shared" si="15"/>
        <v>0.30000000000000004</v>
      </c>
      <c r="R46" s="38">
        <f t="shared" si="15"/>
        <v>0.10000000000000009</v>
      </c>
      <c r="S46" s="39">
        <f t="shared" si="15"/>
        <v>5.0000000000000044E-2</v>
      </c>
    </row>
    <row r="47" spans="2:19" x14ac:dyDescent="0.25">
      <c r="B47" s="26" t="str">
        <f t="shared" si="10"/>
        <v>Sept-Oct</v>
      </c>
      <c r="C47" s="38">
        <f t="shared" si="11"/>
        <v>1.0539999999999998</v>
      </c>
      <c r="D47" s="38">
        <f t="shared" si="11"/>
        <v>0.29119922630560935</v>
      </c>
      <c r="E47" s="38">
        <f t="shared" si="11"/>
        <v>9.2553191489361808E-2</v>
      </c>
      <c r="F47" s="39">
        <f t="shared" si="11"/>
        <v>4.2891682785299867E-2</v>
      </c>
      <c r="H47" s="26" t="str">
        <f t="shared" si="12"/>
        <v>Sept-Oct</v>
      </c>
      <c r="I47" s="40">
        <f t="shared" si="13"/>
        <v>0.39999999999999991</v>
      </c>
      <c r="J47" s="38">
        <f t="shared" si="13"/>
        <v>-6.7698259187620735E-3</v>
      </c>
      <c r="K47" s="38">
        <f t="shared" si="13"/>
        <v>-6.7698259187620735E-3</v>
      </c>
      <c r="L47" s="38">
        <f t="shared" si="13"/>
        <v>-6.7698259187620735E-3</v>
      </c>
      <c r="M47" s="39">
        <f t="shared" si="13"/>
        <v>-6.7698259187619625E-3</v>
      </c>
      <c r="O47" s="45" t="str">
        <f t="shared" si="14"/>
        <v>Septiembre</v>
      </c>
      <c r="P47" s="38">
        <f t="shared" si="15"/>
        <v>1.0680000000000001</v>
      </c>
      <c r="Q47" s="38">
        <f t="shared" si="15"/>
        <v>0.30000000000000004</v>
      </c>
      <c r="R47" s="38">
        <f t="shared" si="15"/>
        <v>0.10000000000000009</v>
      </c>
      <c r="S47" s="39">
        <f t="shared" si="15"/>
        <v>5.0000000000000044E-2</v>
      </c>
    </row>
    <row r="48" spans="2:19" x14ac:dyDescent="0.25">
      <c r="B48" s="26" t="str">
        <f t="shared" si="10"/>
        <v>Oct-Nov</v>
      </c>
      <c r="C48" s="38">
        <f t="shared" si="11"/>
        <v>0.46857142857142864</v>
      </c>
      <c r="D48" s="38">
        <f t="shared" si="11"/>
        <v>0.30126582278481018</v>
      </c>
      <c r="E48" s="38">
        <f t="shared" si="11"/>
        <v>0.10107108081791627</v>
      </c>
      <c r="F48" s="39">
        <f t="shared" si="11"/>
        <v>5.1022395326192793E-2</v>
      </c>
      <c r="H48" s="26" t="str">
        <f t="shared" si="12"/>
        <v>Oct-Nov</v>
      </c>
      <c r="I48" s="40">
        <f t="shared" si="13"/>
        <v>0.14285714285714279</v>
      </c>
      <c r="J48" s="38">
        <f t="shared" si="13"/>
        <v>9.7370983446931625E-4</v>
      </c>
      <c r="K48" s="38">
        <f t="shared" si="13"/>
        <v>9.7370983446931625E-4</v>
      </c>
      <c r="L48" s="38">
        <f t="shared" si="13"/>
        <v>9.7370983446931625E-4</v>
      </c>
      <c r="M48" s="39">
        <f t="shared" si="13"/>
        <v>9.7370983446931625E-4</v>
      </c>
      <c r="O48" s="45" t="str">
        <f t="shared" si="14"/>
        <v>Octubre</v>
      </c>
      <c r="P48" s="38">
        <f t="shared" si="15"/>
        <v>0.46714285714285708</v>
      </c>
      <c r="Q48" s="38">
        <f t="shared" si="15"/>
        <v>0.30000000000000004</v>
      </c>
      <c r="R48" s="38">
        <f t="shared" si="15"/>
        <v>0.10000000000000009</v>
      </c>
      <c r="S48" s="39">
        <f t="shared" si="15"/>
        <v>5.0000000000000044E-2</v>
      </c>
    </row>
    <row r="49" spans="2:19" x14ac:dyDescent="0.25">
      <c r="B49" s="26" t="str">
        <f t="shared" si="10"/>
        <v>Nov-Dic</v>
      </c>
      <c r="C49" s="38">
        <f t="shared" si="11"/>
        <v>0.25</v>
      </c>
      <c r="D49" s="38">
        <f t="shared" si="11"/>
        <v>0.2645914396887159</v>
      </c>
      <c r="E49" s="38">
        <f t="shared" si="11"/>
        <v>7.0038910505836549E-2</v>
      </c>
      <c r="F49" s="39">
        <f t="shared" si="11"/>
        <v>2.1400778210116655E-2</v>
      </c>
      <c r="H49" s="26" t="str">
        <f t="shared" si="12"/>
        <v>Nov-Dic</v>
      </c>
      <c r="I49" s="40">
        <f t="shared" si="13"/>
        <v>0.125</v>
      </c>
      <c r="J49" s="38">
        <f t="shared" si="13"/>
        <v>-2.7237354085603127E-2</v>
      </c>
      <c r="K49" s="38">
        <f t="shared" si="13"/>
        <v>-2.7237354085603127E-2</v>
      </c>
      <c r="L49" s="38">
        <f t="shared" si="13"/>
        <v>-2.7237354085603127E-2</v>
      </c>
      <c r="M49" s="39">
        <f t="shared" si="13"/>
        <v>-2.7237354085603238E-2</v>
      </c>
      <c r="N49" s="3"/>
      <c r="O49" s="45" t="str">
        <f t="shared" si="14"/>
        <v>Noviembre</v>
      </c>
      <c r="P49" s="38">
        <f t="shared" si="15"/>
        <v>0.28499999999999992</v>
      </c>
      <c r="Q49" s="38">
        <f t="shared" si="15"/>
        <v>0.30000000000000004</v>
      </c>
      <c r="R49" s="38">
        <f t="shared" si="15"/>
        <v>0.10000000000000009</v>
      </c>
      <c r="S49" s="39">
        <f t="shared" si="15"/>
        <v>5.0000000000000044E-2</v>
      </c>
    </row>
    <row r="50" spans="2:19" ht="15.75" thickBot="1" x14ac:dyDescent="0.3">
      <c r="B50" s="27" t="s">
        <v>7</v>
      </c>
      <c r="C50" s="30">
        <f>AVERAGE(C39:C49)</f>
        <v>9.7159047619047652</v>
      </c>
      <c r="D50" s="30">
        <f>AVERAGE(D39:D49)</f>
        <v>0.29793235046956162</v>
      </c>
      <c r="E50" s="30">
        <f>AVERAGE(E39:E49)</f>
        <v>9.8250450397321373E-2</v>
      </c>
      <c r="F50" s="31">
        <f>AVERAGE(F39:F49)</f>
        <v>4.8329975379261342E-2</v>
      </c>
      <c r="G50" s="3"/>
      <c r="H50" s="27" t="s">
        <v>7</v>
      </c>
      <c r="I50" s="30">
        <f>AVERAGE(I39:I49)</f>
        <v>0.33163780663780662</v>
      </c>
      <c r="J50" s="30">
        <f>AVERAGE(J39:J49)</f>
        <v>-1.5904996387987591E-3</v>
      </c>
      <c r="K50" s="30">
        <f>AVERAGE(K39:K49)</f>
        <v>-1.5904996387987591E-3</v>
      </c>
      <c r="L50" s="30">
        <f>AVERAGE(L39:L49)</f>
        <v>-1.5904996387987591E-3</v>
      </c>
      <c r="M50" s="31">
        <f>AVERAGE(M39:M49)</f>
        <v>-1.5904996387987489E-3</v>
      </c>
      <c r="O50" s="45" t="str">
        <f t="shared" si="14"/>
        <v>Diciembre</v>
      </c>
      <c r="P50" s="38">
        <f t="shared" si="15"/>
        <v>0.11111111111111116</v>
      </c>
      <c r="Q50" s="38">
        <f t="shared" si="15"/>
        <v>0.30000000000000004</v>
      </c>
      <c r="R50" s="38">
        <f t="shared" si="15"/>
        <v>0.10000000000000009</v>
      </c>
      <c r="S50" s="39">
        <f t="shared" si="15"/>
        <v>5.0000000000000044E-2</v>
      </c>
    </row>
    <row r="51" spans="2:19" ht="16.5" thickTop="1" thickBot="1" x14ac:dyDescent="0.3">
      <c r="O51" s="27" t="s">
        <v>7</v>
      </c>
      <c r="P51" s="30">
        <f>AVERAGE(P39:P50)</f>
        <v>8.9080542328042327</v>
      </c>
      <c r="Q51" s="30">
        <f>AVERAGE(Q39:Q50)</f>
        <v>0.3</v>
      </c>
      <c r="R51" s="30">
        <f>AVERAGE(R39:R50)</f>
        <v>0.10000000000000009</v>
      </c>
      <c r="S51" s="31">
        <f>AVERAGE(S39:S50)</f>
        <v>5.0000000000000044E-2</v>
      </c>
    </row>
    <row r="52" spans="2:19" ht="15.75" thickTop="1" x14ac:dyDescent="0.25"/>
    <row r="53" spans="2:19" x14ac:dyDescent="0.25">
      <c r="B53" s="70" t="s">
        <v>47</v>
      </c>
      <c r="C53" s="71"/>
      <c r="D53" s="71" t="s">
        <v>45</v>
      </c>
      <c r="E53" s="71" t="s">
        <v>46</v>
      </c>
      <c r="F53" s="72" t="s">
        <v>43</v>
      </c>
    </row>
    <row r="54" spans="2:19" x14ac:dyDescent="0.25">
      <c r="B54" s="61" t="str">
        <f>B5</f>
        <v>Enero</v>
      </c>
      <c r="C54" s="84">
        <v>1020</v>
      </c>
      <c r="D54" s="62">
        <v>2</v>
      </c>
      <c r="E54" s="62">
        <v>1</v>
      </c>
      <c r="F54" s="63">
        <f>(((D54-MRR!E54)*Inputs!$C$3)/(C54*Inputs!$C$3))</f>
        <v>9.8039215686274508E-4</v>
      </c>
    </row>
    <row r="55" spans="2:19" x14ac:dyDescent="0.25">
      <c r="B55" s="14" t="str">
        <f t="shared" ref="B55:B65" si="16">B6</f>
        <v>Febrero</v>
      </c>
      <c r="C55" s="85">
        <f>C54-D54+E54</f>
        <v>1019</v>
      </c>
      <c r="D55" s="23">
        <v>3</v>
      </c>
      <c r="E55" s="23">
        <v>6</v>
      </c>
      <c r="F55" s="64">
        <f>(((D55-MRR!E55)*Inputs!$C$3)/(C55*Inputs!$C$3))</f>
        <v>-2.944062806673209E-3</v>
      </c>
    </row>
    <row r="56" spans="2:19" x14ac:dyDescent="0.25">
      <c r="B56" s="14" t="str">
        <f t="shared" si="16"/>
        <v>Marzo</v>
      </c>
      <c r="C56" s="85">
        <f>C55-D55+E55</f>
        <v>1022</v>
      </c>
      <c r="D56" s="23">
        <v>4</v>
      </c>
      <c r="E56" s="23">
        <v>6</v>
      </c>
      <c r="F56" s="64">
        <f>(((D56-MRR!E56)*Inputs!$C$3)/(C56*Inputs!$C$3))</f>
        <v>-1.9569471624266144E-3</v>
      </c>
    </row>
    <row r="57" spans="2:19" x14ac:dyDescent="0.25">
      <c r="B57" s="14" t="str">
        <f t="shared" si="16"/>
        <v>Abril</v>
      </c>
      <c r="C57" s="85">
        <f>C56-D56+E56</f>
        <v>1024</v>
      </c>
      <c r="D57" s="23">
        <v>5</v>
      </c>
      <c r="E57" s="23">
        <v>11</v>
      </c>
      <c r="F57" s="64">
        <f>(((D57-MRR!E57)*Inputs!$C$3)/(C57*Inputs!$C$3))</f>
        <v>-5.859375E-3</v>
      </c>
    </row>
    <row r="58" spans="2:19" x14ac:dyDescent="0.25">
      <c r="B58" s="14" t="str">
        <f t="shared" si="16"/>
        <v>Mayo</v>
      </c>
      <c r="C58" s="85">
        <f>C57-D57+E57</f>
        <v>1030</v>
      </c>
      <c r="D58" s="23">
        <v>30</v>
      </c>
      <c r="E58" s="23">
        <v>0</v>
      </c>
      <c r="F58" s="64">
        <f>(((D58-MRR!E58)*Inputs!$C$3)/(C58*Inputs!$C$3))</f>
        <v>2.9126213592233011E-2</v>
      </c>
    </row>
    <row r="59" spans="2:19" x14ac:dyDescent="0.25">
      <c r="B59" s="14" t="str">
        <f t="shared" si="16"/>
        <v>Junio</v>
      </c>
      <c r="C59" s="85">
        <f>C58-D58+E58</f>
        <v>1000</v>
      </c>
      <c r="D59" s="23">
        <v>13</v>
      </c>
      <c r="E59" s="23">
        <v>63</v>
      </c>
      <c r="F59" s="64">
        <f>(((D59-MRR!E59)*Inputs!$C$3)/(C59*Inputs!$C$3))</f>
        <v>-0.05</v>
      </c>
    </row>
    <row r="60" spans="2:19" x14ac:dyDescent="0.25">
      <c r="B60" s="14" t="str">
        <f t="shared" si="16"/>
        <v>Julio</v>
      </c>
      <c r="C60" s="85">
        <f>C59-D59+E59</f>
        <v>1050</v>
      </c>
      <c r="D60" s="23">
        <v>28</v>
      </c>
      <c r="E60" s="23">
        <v>6</v>
      </c>
      <c r="F60" s="64">
        <f>(((D60-MRR!E60)*Inputs!$C$3)/(C60*Inputs!$C$3))</f>
        <v>2.0952380952380951E-2</v>
      </c>
    </row>
    <row r="61" spans="2:19" x14ac:dyDescent="0.25">
      <c r="B61" s="14" t="str">
        <f t="shared" si="16"/>
        <v>Agosto</v>
      </c>
      <c r="C61" s="85">
        <f>C60-D60+E60</f>
        <v>1028</v>
      </c>
      <c r="D61" s="23">
        <v>9</v>
      </c>
      <c r="E61" s="23">
        <v>15</v>
      </c>
      <c r="F61" s="64">
        <f>(((D61-MRR!E61)*Inputs!$C$3)/(C61*Inputs!$C$3))</f>
        <v>-5.8365758754863814E-3</v>
      </c>
    </row>
    <row r="62" spans="2:19" x14ac:dyDescent="0.25">
      <c r="B62" s="14" t="str">
        <f t="shared" si="16"/>
        <v>Septiembre</v>
      </c>
      <c r="C62" s="85">
        <f>C61-D61+E61</f>
        <v>1034</v>
      </c>
      <c r="D62" s="23">
        <v>9</v>
      </c>
      <c r="E62" s="23">
        <v>2</v>
      </c>
      <c r="F62" s="64">
        <f>(((D62-MRR!E62)*Inputs!$C$3)/(C62*Inputs!$C$3))</f>
        <v>6.7698259187620891E-3</v>
      </c>
    </row>
    <row r="63" spans="2:19" x14ac:dyDescent="0.25">
      <c r="B63" s="14" t="str">
        <f t="shared" si="16"/>
        <v>Octubre</v>
      </c>
      <c r="C63" s="85">
        <f>C62-D62+E62</f>
        <v>1027</v>
      </c>
      <c r="D63" s="23">
        <v>4</v>
      </c>
      <c r="E63" s="23">
        <v>5</v>
      </c>
      <c r="F63" s="64">
        <f>(((D63-MRR!E63)*Inputs!$C$3)/(C63*Inputs!$C$3))</f>
        <v>-9.7370983446932818E-4</v>
      </c>
    </row>
    <row r="64" spans="2:19" x14ac:dyDescent="0.25">
      <c r="B64" s="14" t="str">
        <f t="shared" si="16"/>
        <v>Noviembre</v>
      </c>
      <c r="C64" s="85">
        <f>C63-D63+E63</f>
        <v>1028</v>
      </c>
      <c r="D64" s="23">
        <v>28</v>
      </c>
      <c r="E64" s="23">
        <v>0</v>
      </c>
      <c r="F64" s="64">
        <f>(((D64-MRR!E64)*Inputs!$C$3)/(C64*Inputs!$C$3))</f>
        <v>2.7237354085603113E-2</v>
      </c>
    </row>
    <row r="65" spans="2:6" x14ac:dyDescent="0.25">
      <c r="B65" s="65" t="str">
        <f t="shared" si="16"/>
        <v>Diciembre</v>
      </c>
      <c r="C65" s="85">
        <f>C64-D64+E64</f>
        <v>1000</v>
      </c>
      <c r="D65" s="66">
        <v>9</v>
      </c>
      <c r="E65" s="66">
        <v>0</v>
      </c>
      <c r="F65" s="67">
        <f>(((D65-MRR!E65)*Inputs!$C$3)/(C65*Inputs!$C$3))</f>
        <v>8.9999999999999993E-3</v>
      </c>
    </row>
    <row r="66" spans="2:6" ht="15.75" thickBot="1" x14ac:dyDescent="0.3">
      <c r="B66" s="68" t="s">
        <v>48</v>
      </c>
      <c r="C66" s="7">
        <f>AVERAGE(C54:C65)</f>
        <v>1023.5</v>
      </c>
      <c r="D66" s="7">
        <f>AVERAGE(D54:D65)</f>
        <v>12</v>
      </c>
      <c r="E66" s="7">
        <f>AVERAGE(E54:E65)</f>
        <v>9.5833333333333339</v>
      </c>
      <c r="F66" s="69">
        <f>AVERAGE(F54:F65)</f>
        <v>2.2079580022321978E-3</v>
      </c>
    </row>
    <row r="67" spans="2:6" ht="15.75" thickTop="1" x14ac:dyDescent="0.25"/>
  </sheetData>
  <mergeCells count="1">
    <mergeCell ref="C2:D2"/>
  </mergeCells>
  <conditionalFormatting sqref="I39:M50 P39:S49 P51:S51">
    <cfRule type="cellIs" dxfId="93" priority="12" operator="lessThan">
      <formula>0</formula>
    </cfRule>
  </conditionalFormatting>
  <conditionalFormatting sqref="C39:F50">
    <cfRule type="cellIs" dxfId="92" priority="11" operator="lessThan">
      <formula>0</formula>
    </cfRule>
  </conditionalFormatting>
  <conditionalFormatting sqref="C22:F32">
    <cfRule type="cellIs" dxfId="91" priority="10" operator="lessThan">
      <formula>0</formula>
    </cfRule>
  </conditionalFormatting>
  <conditionalFormatting sqref="I22:M33">
    <cfRule type="cellIs" dxfId="90" priority="9" operator="lessThan">
      <formula>0</formula>
    </cfRule>
  </conditionalFormatting>
  <conditionalFormatting sqref="T22:T32">
    <cfRule type="cellIs" dxfId="89" priority="8" operator="lessThan">
      <formula>0</formula>
    </cfRule>
  </conditionalFormatting>
  <conditionalFormatting sqref="P22:S32">
    <cfRule type="cellIs" dxfId="88" priority="7" operator="lessThan">
      <formula>0</formula>
    </cfRule>
  </conditionalFormatting>
  <conditionalFormatting sqref="P33:S33">
    <cfRule type="cellIs" dxfId="87" priority="6" operator="lessThan">
      <formula>0</formula>
    </cfRule>
  </conditionalFormatting>
  <conditionalFormatting sqref="P50:S50">
    <cfRule type="cellIs" dxfId="86" priority="5" operator="lessThan">
      <formula>0</formula>
    </cfRule>
  </conditionalFormatting>
  <conditionalFormatting sqref="F54:F65">
    <cfRule type="cellIs" dxfId="85" priority="3" operator="greaterThan">
      <formula>0</formula>
    </cfRule>
    <cfRule type="cellIs" dxfId="84" priority="4" operator="lessThan">
      <formula>0</formula>
    </cfRule>
  </conditionalFormatting>
  <conditionalFormatting sqref="F66">
    <cfRule type="cellIs" dxfId="83" priority="1" operator="greaterThan">
      <formula>0</formula>
    </cfRule>
    <cfRule type="cellIs" dxfId="82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Inputs</vt:lpstr>
      <vt:lpstr>Users</vt:lpstr>
      <vt:lpstr>MRR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dcterms:created xsi:type="dcterms:W3CDTF">2022-06-14T15:10:11Z</dcterms:created>
  <dcterms:modified xsi:type="dcterms:W3CDTF">2022-06-15T18:19:19Z</dcterms:modified>
</cp:coreProperties>
</file>